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yoshida\Documents\__Today__\180906-将来検討\"/>
    </mc:Choice>
  </mc:AlternateContent>
  <xr:revisionPtr revIDLastSave="0" documentId="13_ncr:1_{49EF90BF-F19A-495C-AB2A-CB65DF1FCAB4}" xr6:coauthVersionLast="37" xr6:coauthVersionMax="37" xr10:uidLastSave="{00000000-0000-0000-0000-000000000000}"/>
  <bookViews>
    <workbookView xWindow="-20" yWindow="2090" windowWidth="19530" windowHeight="8490" tabRatio="842" activeTab="2" xr2:uid="{00000000-000D-0000-FFFF-FFFF00000000}"/>
  </bookViews>
  <sheets>
    <sheet name="VerLog" sheetId="179" r:id="rId1"/>
    <sheet name="Rng比較" sheetId="188" r:id="rId2"/>
    <sheet name="E空気中" sheetId="190" r:id="rId3"/>
  </sheets>
  <externalReferences>
    <externalReference r:id="rId4"/>
  </externalReferences>
  <definedNames>
    <definedName name="BkTitle1">VerLog!$B$2</definedName>
    <definedName name="BkTitle2">VerLog!$F$2</definedName>
  </definedNames>
  <calcPr calcId="162913" iterate="1" iterateCount="1000"/>
  <customWorkbookViews>
    <customWorkbookView name="view2" guid="{3AC4C5A4-CC01-4AA2-8975-95BDDCF33CBA}" xWindow="9" yWindow="76" windowWidth="1821" windowHeight="634" activeSheetId="80"/>
    <customWorkbookView name="view1" guid="{8A5D6D5C-C043-4E6B-AB9F-8AB531120421}" xWindow="9" yWindow="76" windowWidth="1821" windowHeight="634" activeSheetId="80"/>
  </customWorkbookViews>
</workbook>
</file>

<file path=xl/calcChain.xml><?xml version="1.0" encoding="utf-8"?>
<calcChain xmlns="http://schemas.openxmlformats.org/spreadsheetml/2006/main">
  <c r="B98" i="190" l="1"/>
  <c r="B97" i="190"/>
  <c r="B96" i="190"/>
  <c r="B95" i="190"/>
  <c r="B94" i="190"/>
  <c r="B93" i="190"/>
  <c r="B92" i="190"/>
  <c r="B91" i="190"/>
  <c r="B90" i="190"/>
  <c r="B89" i="190"/>
  <c r="B88" i="190"/>
  <c r="B87" i="190"/>
  <c r="B86" i="190"/>
  <c r="B85" i="190"/>
  <c r="B84" i="190"/>
  <c r="B83" i="190"/>
  <c r="B82" i="190"/>
  <c r="B81" i="190"/>
  <c r="B80" i="190"/>
  <c r="B79" i="190"/>
  <c r="B70" i="190"/>
  <c r="B69" i="190"/>
  <c r="B68" i="190"/>
  <c r="B67" i="190"/>
  <c r="B66" i="190"/>
  <c r="B65" i="190"/>
  <c r="B64" i="190"/>
  <c r="B63" i="190"/>
  <c r="B62" i="190"/>
  <c r="B61" i="190"/>
  <c r="B60" i="190"/>
  <c r="B59" i="190"/>
  <c r="B58" i="190"/>
  <c r="B57" i="190"/>
  <c r="B56" i="190"/>
  <c r="B55" i="190"/>
  <c r="B54" i="190"/>
  <c r="B53" i="190"/>
  <c r="B52" i="190"/>
  <c r="B51" i="190"/>
  <c r="B78" i="190"/>
  <c r="C75" i="190"/>
  <c r="C73" i="190" l="1"/>
  <c r="C43" i="190"/>
  <c r="L72" i="190"/>
  <c r="K72" i="190"/>
  <c r="J72" i="190"/>
  <c r="I72" i="190"/>
  <c r="I73" i="190" s="1"/>
  <c r="H72" i="190"/>
  <c r="H73" i="190" s="1"/>
  <c r="G72" i="190"/>
  <c r="F72" i="190"/>
  <c r="E72" i="190"/>
  <c r="E73" i="190" s="1"/>
  <c r="D72" i="190"/>
  <c r="B50" i="190"/>
  <c r="L42" i="190"/>
  <c r="K42" i="190"/>
  <c r="J42" i="190"/>
  <c r="I42" i="190"/>
  <c r="H42" i="190"/>
  <c r="G42" i="190"/>
  <c r="F42" i="190"/>
  <c r="E42" i="190"/>
  <c r="D42" i="190"/>
  <c r="L12" i="190"/>
  <c r="K12" i="190"/>
  <c r="J12" i="190"/>
  <c r="I12" i="190"/>
  <c r="H12" i="190"/>
  <c r="G12" i="190"/>
  <c r="F12" i="190"/>
  <c r="E12" i="190"/>
  <c r="D12" i="190"/>
  <c r="C12" i="190"/>
  <c r="C11" i="190"/>
  <c r="L10" i="190"/>
  <c r="K10" i="190"/>
  <c r="J10" i="190"/>
  <c r="J11" i="190" s="1"/>
  <c r="I10" i="190"/>
  <c r="H10" i="190"/>
  <c r="G10" i="190"/>
  <c r="F10" i="190"/>
  <c r="E10" i="190"/>
  <c r="D10" i="190"/>
  <c r="L8" i="190"/>
  <c r="L73" i="190" s="1"/>
  <c r="K8" i="190"/>
  <c r="J8" i="190"/>
  <c r="I8" i="190"/>
  <c r="I11" i="190" s="1"/>
  <c r="H8" i="190"/>
  <c r="G8" i="190"/>
  <c r="G11" i="190" s="1"/>
  <c r="F8" i="190"/>
  <c r="E8" i="190"/>
  <c r="D8" i="190"/>
  <c r="D73" i="190" s="1"/>
  <c r="F2" i="190"/>
  <c r="B2" i="190"/>
  <c r="C6" i="188"/>
  <c r="L12" i="188"/>
  <c r="K12" i="188"/>
  <c r="J12" i="188"/>
  <c r="I12" i="188"/>
  <c r="H12" i="188"/>
  <c r="G12" i="188"/>
  <c r="F12" i="188"/>
  <c r="E12" i="188"/>
  <c r="D12" i="188"/>
  <c r="C12" i="188"/>
  <c r="L10" i="188"/>
  <c r="K10" i="188"/>
  <c r="J10" i="188"/>
  <c r="I10" i="188"/>
  <c r="H10" i="188"/>
  <c r="G10" i="188"/>
  <c r="F10" i="188"/>
  <c r="E10" i="188"/>
  <c r="D10" i="188"/>
  <c r="L8" i="188"/>
  <c r="L11" i="188" s="1"/>
  <c r="K8" i="188"/>
  <c r="J8" i="188"/>
  <c r="I8" i="188"/>
  <c r="H8" i="188"/>
  <c r="G8" i="188"/>
  <c r="G11" i="188" s="1"/>
  <c r="F8" i="188"/>
  <c r="E8" i="188"/>
  <c r="D8" i="188"/>
  <c r="D11" i="188" s="1"/>
  <c r="C11" i="188"/>
  <c r="F2" i="188"/>
  <c r="B2" i="188"/>
  <c r="C40" i="190"/>
  <c r="C25" i="190"/>
  <c r="C55" i="190" s="1"/>
  <c r="C83" i="190" s="1"/>
  <c r="C33" i="190"/>
  <c r="C63" i="190" s="1"/>
  <c r="C91" i="190" s="1"/>
  <c r="C37" i="190"/>
  <c r="C67" i="190" s="1"/>
  <c r="C95" i="190" s="1"/>
  <c r="C30" i="190"/>
  <c r="C60" i="190" s="1"/>
  <c r="C88" i="190" s="1"/>
  <c r="C29" i="190"/>
  <c r="C59" i="190" s="1"/>
  <c r="C87" i="190" s="1"/>
  <c r="C38" i="190"/>
  <c r="C68" i="190" s="1"/>
  <c r="C96" i="190" s="1"/>
  <c r="C23" i="190"/>
  <c r="C53" i="190" s="1"/>
  <c r="C81" i="190" s="1"/>
  <c r="C27" i="190"/>
  <c r="C57" i="190" s="1"/>
  <c r="C85" i="190" s="1"/>
  <c r="C31" i="190"/>
  <c r="C61" i="190" s="1"/>
  <c r="C89" i="190" s="1"/>
  <c r="C35" i="190"/>
  <c r="C65" i="190" s="1"/>
  <c r="C93" i="190" s="1"/>
  <c r="C39" i="190"/>
  <c r="C28" i="190"/>
  <c r="C58" i="190" s="1"/>
  <c r="C86" i="190" s="1"/>
  <c r="C21" i="190"/>
  <c r="C51" i="190" s="1"/>
  <c r="C79" i="190" s="1"/>
  <c r="C22" i="190"/>
  <c r="C52" i="190" s="1"/>
  <c r="C80" i="190" s="1"/>
  <c r="C26" i="190"/>
  <c r="C56" i="190" s="1"/>
  <c r="C84" i="190" s="1"/>
  <c r="C34" i="190"/>
  <c r="C64" i="190" s="1"/>
  <c r="C92" i="190" s="1"/>
  <c r="C24" i="190"/>
  <c r="C54" i="190" s="1"/>
  <c r="C82" i="190" s="1"/>
  <c r="C32" i="190"/>
  <c r="C62" i="190" s="1"/>
  <c r="C90" i="190" s="1"/>
  <c r="C36" i="190"/>
  <c r="C66" i="190" s="1"/>
  <c r="C94" i="190" s="1"/>
  <c r="I21" i="190"/>
  <c r="I51" i="190" s="1"/>
  <c r="I79" i="190" s="1"/>
  <c r="I30" i="190"/>
  <c r="I60" i="190" s="1"/>
  <c r="I88" i="190" s="1"/>
  <c r="I34" i="190"/>
  <c r="I64" i="190" s="1"/>
  <c r="I92" i="190" s="1"/>
  <c r="I38" i="190"/>
  <c r="I68" i="190" s="1"/>
  <c r="I96" i="190" s="1"/>
  <c r="I25" i="190"/>
  <c r="I55" i="190" s="1"/>
  <c r="I83" i="190" s="1"/>
  <c r="I33" i="190"/>
  <c r="I63" i="190" s="1"/>
  <c r="I91" i="190" s="1"/>
  <c r="I26" i="190"/>
  <c r="I56" i="190" s="1"/>
  <c r="I84" i="190" s="1"/>
  <c r="I23" i="190"/>
  <c r="I53" i="190" s="1"/>
  <c r="I81" i="190" s="1"/>
  <c r="I27" i="190"/>
  <c r="I57" i="190" s="1"/>
  <c r="I85" i="190" s="1"/>
  <c r="I29" i="190"/>
  <c r="I59" i="190" s="1"/>
  <c r="I87" i="190" s="1"/>
  <c r="I22" i="190"/>
  <c r="I52" i="190" s="1"/>
  <c r="I80" i="190" s="1"/>
  <c r="I31" i="190"/>
  <c r="I61" i="190" s="1"/>
  <c r="I89" i="190" s="1"/>
  <c r="I35" i="190"/>
  <c r="I65" i="190" s="1"/>
  <c r="I93" i="190" s="1"/>
  <c r="I39" i="190"/>
  <c r="I24" i="190"/>
  <c r="I54" i="190" s="1"/>
  <c r="I82" i="190" s="1"/>
  <c r="I28" i="190"/>
  <c r="I58" i="190" s="1"/>
  <c r="I86" i="190" s="1"/>
  <c r="I32" i="190"/>
  <c r="I62" i="190" s="1"/>
  <c r="I90" i="190" s="1"/>
  <c r="I36" i="190"/>
  <c r="I66" i="190" s="1"/>
  <c r="I94" i="190" s="1"/>
  <c r="I40" i="190"/>
  <c r="I37" i="190"/>
  <c r="I67" i="190" s="1"/>
  <c r="I95" i="190" s="1"/>
  <c r="G34" i="190"/>
  <c r="G64" i="190" s="1"/>
  <c r="G27" i="190"/>
  <c r="G57" i="190" s="1"/>
  <c r="G31" i="190"/>
  <c r="G61" i="190" s="1"/>
  <c r="G35" i="190"/>
  <c r="G65" i="190" s="1"/>
  <c r="G39" i="190"/>
  <c r="G30" i="190"/>
  <c r="G60" i="190" s="1"/>
  <c r="G38" i="190"/>
  <c r="G68" i="190" s="1"/>
  <c r="G23" i="190"/>
  <c r="G53" i="190" s="1"/>
  <c r="G32" i="190"/>
  <c r="G62" i="190" s="1"/>
  <c r="G26" i="190"/>
  <c r="G56" i="190" s="1"/>
  <c r="G21" i="190"/>
  <c r="G51" i="190" s="1"/>
  <c r="G25" i="190"/>
  <c r="G55" i="190" s="1"/>
  <c r="G29" i="190"/>
  <c r="G59" i="190" s="1"/>
  <c r="G33" i="190"/>
  <c r="G63" i="190" s="1"/>
  <c r="G37" i="190"/>
  <c r="G67" i="190" s="1"/>
  <c r="G22" i="190"/>
  <c r="G52" i="190" s="1"/>
  <c r="G24" i="190"/>
  <c r="G54" i="190" s="1"/>
  <c r="G28" i="190"/>
  <c r="G58" i="190" s="1"/>
  <c r="G36" i="190"/>
  <c r="G66" i="190" s="1"/>
  <c r="G40" i="190"/>
  <c r="J25" i="190"/>
  <c r="J55" i="190" s="1"/>
  <c r="J22" i="190"/>
  <c r="J52" i="190" s="1"/>
  <c r="J26" i="190"/>
  <c r="J56" i="190" s="1"/>
  <c r="J30" i="190"/>
  <c r="J60" i="190" s="1"/>
  <c r="J34" i="190"/>
  <c r="J64" i="190" s="1"/>
  <c r="J38" i="190"/>
  <c r="J68" i="190" s="1"/>
  <c r="J21" i="190"/>
  <c r="J51" i="190" s="1"/>
  <c r="J33" i="190"/>
  <c r="J63" i="190" s="1"/>
  <c r="J37" i="190"/>
  <c r="J67" i="190" s="1"/>
  <c r="J23" i="190"/>
  <c r="J53" i="190" s="1"/>
  <c r="J27" i="190"/>
  <c r="J57" i="190" s="1"/>
  <c r="J31" i="190"/>
  <c r="J61" i="190" s="1"/>
  <c r="J35" i="190"/>
  <c r="J65" i="190" s="1"/>
  <c r="J39" i="190"/>
  <c r="J29" i="190"/>
  <c r="J59" i="190" s="1"/>
  <c r="J24" i="190"/>
  <c r="J54" i="190" s="1"/>
  <c r="J28" i="190"/>
  <c r="J58" i="190" s="1"/>
  <c r="J32" i="190"/>
  <c r="J62" i="190" s="1"/>
  <c r="J36" i="190"/>
  <c r="J66" i="190" s="1"/>
  <c r="J40" i="190"/>
  <c r="L41" i="188"/>
  <c r="L42" i="188"/>
  <c r="L39" i="188"/>
  <c r="L43" i="188"/>
  <c r="L40" i="188"/>
  <c r="L44" i="188"/>
  <c r="D42" i="188"/>
  <c r="D41" i="188"/>
  <c r="D39" i="188"/>
  <c r="D43" i="188"/>
  <c r="D40" i="188"/>
  <c r="D44" i="188"/>
  <c r="G40" i="188"/>
  <c r="G44" i="188"/>
  <c r="G41" i="188"/>
  <c r="G42" i="188"/>
  <c r="G39" i="188"/>
  <c r="G43" i="188"/>
  <c r="C42" i="188"/>
  <c r="C39" i="188"/>
  <c r="C43" i="188"/>
  <c r="C40" i="188"/>
  <c r="C44" i="188"/>
  <c r="C41" i="188"/>
  <c r="G20" i="190"/>
  <c r="J13" i="190"/>
  <c r="J14" i="190"/>
  <c r="L16" i="188"/>
  <c r="G37" i="188"/>
  <c r="L34" i="188"/>
  <c r="C38" i="188"/>
  <c r="L29" i="188"/>
  <c r="G27" i="188"/>
  <c r="G25" i="188"/>
  <c r="C16" i="188"/>
  <c r="G20" i="188"/>
  <c r="G28" i="188"/>
  <c r="G50" i="190"/>
  <c r="G14" i="190"/>
  <c r="L14" i="188"/>
  <c r="C35" i="188"/>
  <c r="L30" i="188"/>
  <c r="G36" i="188"/>
  <c r="L32" i="188"/>
  <c r="L45" i="188"/>
  <c r="L25" i="188"/>
  <c r="C15" i="188"/>
  <c r="G17" i="188"/>
  <c r="C27" i="188"/>
  <c r="I13" i="190"/>
  <c r="L21" i="188"/>
  <c r="L18" i="188"/>
  <c r="G33" i="188"/>
  <c r="L26" i="188"/>
  <c r="C34" i="188"/>
  <c r="L36" i="188"/>
  <c r="C25" i="188"/>
  <c r="C14" i="188"/>
  <c r="G15" i="188"/>
  <c r="L31" i="188"/>
  <c r="C19" i="188"/>
  <c r="L17" i="188"/>
  <c r="C31" i="188"/>
  <c r="L37" i="188"/>
  <c r="G32" i="188"/>
  <c r="C37" i="188"/>
  <c r="L28" i="188"/>
  <c r="C21" i="188"/>
  <c r="C13" i="188"/>
  <c r="G14" i="188"/>
  <c r="C33" i="188"/>
  <c r="J20" i="190"/>
  <c r="J50" i="190" s="1"/>
  <c r="G13" i="190"/>
  <c r="L13" i="188"/>
  <c r="L35" i="188"/>
  <c r="G29" i="188"/>
  <c r="G34" i="188"/>
  <c r="C30" i="188"/>
  <c r="G35" i="188"/>
  <c r="G38" i="188"/>
  <c r="C20" i="188"/>
  <c r="G19" i="188"/>
  <c r="G13" i="188"/>
  <c r="G30" i="188"/>
  <c r="I14" i="190"/>
  <c r="C14" i="190"/>
  <c r="L15" i="188"/>
  <c r="L27" i="188"/>
  <c r="C45" i="188"/>
  <c r="G26" i="188"/>
  <c r="C26" i="188"/>
  <c r="G31" i="188"/>
  <c r="C32" i="188"/>
  <c r="C18" i="188"/>
  <c r="G21" i="188"/>
  <c r="C20" i="190"/>
  <c r="C50" i="190" s="1"/>
  <c r="C78" i="190" s="1"/>
  <c r="C36" i="188"/>
  <c r="I20" i="190"/>
  <c r="I50" i="190" s="1"/>
  <c r="I78" i="190" s="1"/>
  <c r="C13" i="190"/>
  <c r="L20" i="188"/>
  <c r="L38" i="188"/>
  <c r="G45" i="188"/>
  <c r="L33" i="188"/>
  <c r="C29" i="188"/>
  <c r="C28" i="188"/>
  <c r="C17" i="188"/>
  <c r="G18" i="188"/>
  <c r="L19" i="188"/>
  <c r="G16" i="188"/>
  <c r="C70" i="190"/>
  <c r="C98" i="190" s="1"/>
  <c r="C69" i="190"/>
  <c r="C97" i="190" s="1"/>
  <c r="I70" i="190"/>
  <c r="I98" i="190" s="1"/>
  <c r="I69" i="190"/>
  <c r="I97" i="190" s="1"/>
  <c r="G70" i="190"/>
  <c r="G69" i="190"/>
  <c r="J70" i="190"/>
  <c r="J69" i="190"/>
  <c r="K73" i="190" l="1"/>
  <c r="J73" i="190"/>
  <c r="F73" i="190"/>
  <c r="G73" i="190"/>
  <c r="E11" i="190"/>
  <c r="D11" i="190"/>
  <c r="L11" i="190"/>
  <c r="H11" i="190"/>
  <c r="F11" i="190"/>
  <c r="K11" i="190"/>
  <c r="I11" i="188"/>
  <c r="E11" i="188"/>
  <c r="F11" i="188"/>
  <c r="J11" i="188"/>
  <c r="H11" i="188"/>
  <c r="K11" i="188"/>
  <c r="J97" i="190"/>
  <c r="J98" i="190"/>
  <c r="J78" i="190"/>
  <c r="J94" i="190"/>
  <c r="J90" i="190"/>
  <c r="J86" i="190"/>
  <c r="J82" i="190"/>
  <c r="J87" i="190"/>
  <c r="J93" i="190"/>
  <c r="J89" i="190"/>
  <c r="J85" i="190"/>
  <c r="J81" i="190"/>
  <c r="J95" i="190"/>
  <c r="J91" i="190"/>
  <c r="J79" i="190"/>
  <c r="J96" i="190"/>
  <c r="J92" i="190"/>
  <c r="J88" i="190"/>
  <c r="J84" i="190"/>
  <c r="J80" i="190"/>
  <c r="J83" i="190"/>
  <c r="E13" i="190"/>
  <c r="E14" i="190"/>
  <c r="E20" i="190"/>
  <c r="E50" i="190" s="1"/>
  <c r="E78" i="190" s="1"/>
  <c r="E27" i="190"/>
  <c r="E57" i="190" s="1"/>
  <c r="E85" i="190" s="1"/>
  <c r="E31" i="190"/>
  <c r="E61" i="190" s="1"/>
  <c r="E89" i="190" s="1"/>
  <c r="E32" i="190"/>
  <c r="E62" i="190" s="1"/>
  <c r="E90" i="190" s="1"/>
  <c r="E36" i="190"/>
  <c r="E66" i="190" s="1"/>
  <c r="E94" i="190" s="1"/>
  <c r="E40" i="190"/>
  <c r="E23" i="190"/>
  <c r="E53" i="190" s="1"/>
  <c r="E81" i="190" s="1"/>
  <c r="E28" i="190"/>
  <c r="E58" i="190" s="1"/>
  <c r="E86" i="190" s="1"/>
  <c r="E21" i="190"/>
  <c r="E51" i="190" s="1"/>
  <c r="E79" i="190" s="1"/>
  <c r="E37" i="190"/>
  <c r="E67" i="190" s="1"/>
  <c r="E95" i="190" s="1"/>
  <c r="E35" i="190"/>
  <c r="E65" i="190" s="1"/>
  <c r="E93" i="190" s="1"/>
  <c r="E39" i="190"/>
  <c r="E25" i="190"/>
  <c r="E55" i="190" s="1"/>
  <c r="E83" i="190" s="1"/>
  <c r="E29" i="190"/>
  <c r="E59" i="190" s="1"/>
  <c r="E87" i="190" s="1"/>
  <c r="E33" i="190"/>
  <c r="E63" i="190" s="1"/>
  <c r="E91" i="190" s="1"/>
  <c r="E22" i="190"/>
  <c r="E52" i="190" s="1"/>
  <c r="E80" i="190" s="1"/>
  <c r="E26" i="190"/>
  <c r="E56" i="190" s="1"/>
  <c r="E84" i="190" s="1"/>
  <c r="E30" i="190"/>
  <c r="E60" i="190" s="1"/>
  <c r="E88" i="190" s="1"/>
  <c r="E34" i="190"/>
  <c r="E64" i="190" s="1"/>
  <c r="E92" i="190" s="1"/>
  <c r="E38" i="190"/>
  <c r="E68" i="190" s="1"/>
  <c r="E96" i="190" s="1"/>
  <c r="E24" i="190"/>
  <c r="E54" i="190" s="1"/>
  <c r="E82" i="190" s="1"/>
  <c r="F20" i="190"/>
  <c r="F50" i="190" s="1"/>
  <c r="F78" i="190" s="1"/>
  <c r="F23" i="190"/>
  <c r="F53" i="190" s="1"/>
  <c r="F81" i="190" s="1"/>
  <c r="F35" i="190"/>
  <c r="F65" i="190" s="1"/>
  <c r="F93" i="190" s="1"/>
  <c r="F24" i="190"/>
  <c r="F54" i="190" s="1"/>
  <c r="F82" i="190" s="1"/>
  <c r="F28" i="190"/>
  <c r="F58" i="190" s="1"/>
  <c r="F86" i="190" s="1"/>
  <c r="F32" i="190"/>
  <c r="F62" i="190" s="1"/>
  <c r="F90" i="190" s="1"/>
  <c r="F36" i="190"/>
  <c r="F66" i="190" s="1"/>
  <c r="F94" i="190" s="1"/>
  <c r="F40" i="190"/>
  <c r="F21" i="190"/>
  <c r="F51" i="190" s="1"/>
  <c r="F79" i="190" s="1"/>
  <c r="F25" i="190"/>
  <c r="F55" i="190" s="1"/>
  <c r="F83" i="190" s="1"/>
  <c r="F29" i="190"/>
  <c r="F59" i="190" s="1"/>
  <c r="F87" i="190" s="1"/>
  <c r="F33" i="190"/>
  <c r="F63" i="190" s="1"/>
  <c r="F91" i="190" s="1"/>
  <c r="F37" i="190"/>
  <c r="F67" i="190" s="1"/>
  <c r="F95" i="190" s="1"/>
  <c r="F27" i="190"/>
  <c r="F57" i="190" s="1"/>
  <c r="F85" i="190" s="1"/>
  <c r="F31" i="190"/>
  <c r="F61" i="190" s="1"/>
  <c r="F89" i="190" s="1"/>
  <c r="F39" i="190"/>
  <c r="F22" i="190"/>
  <c r="F52" i="190" s="1"/>
  <c r="F80" i="190" s="1"/>
  <c r="F26" i="190"/>
  <c r="F56" i="190" s="1"/>
  <c r="F84" i="190" s="1"/>
  <c r="F30" i="190"/>
  <c r="F60" i="190" s="1"/>
  <c r="F88" i="190" s="1"/>
  <c r="F34" i="190"/>
  <c r="F64" i="190" s="1"/>
  <c r="F92" i="190" s="1"/>
  <c r="F38" i="190"/>
  <c r="F68" i="190" s="1"/>
  <c r="F96" i="190" s="1"/>
  <c r="D20" i="190"/>
  <c r="D50" i="190" s="1"/>
  <c r="D78" i="190" s="1"/>
  <c r="D14" i="190"/>
  <c r="D13" i="190"/>
  <c r="D32" i="190"/>
  <c r="D62" i="190" s="1"/>
  <c r="D90" i="190" s="1"/>
  <c r="D40" i="190"/>
  <c r="D21" i="190"/>
  <c r="D51" i="190" s="1"/>
  <c r="D79" i="190" s="1"/>
  <c r="D25" i="190"/>
  <c r="D55" i="190" s="1"/>
  <c r="D83" i="190" s="1"/>
  <c r="D29" i="190"/>
  <c r="D59" i="190" s="1"/>
  <c r="D87" i="190" s="1"/>
  <c r="D33" i="190"/>
  <c r="D63" i="190" s="1"/>
  <c r="D91" i="190" s="1"/>
  <c r="D37" i="190"/>
  <c r="D67" i="190" s="1"/>
  <c r="D95" i="190" s="1"/>
  <c r="D28" i="190"/>
  <c r="D58" i="190" s="1"/>
  <c r="D86" i="190" s="1"/>
  <c r="D22" i="190"/>
  <c r="D52" i="190" s="1"/>
  <c r="D80" i="190" s="1"/>
  <c r="D26" i="190"/>
  <c r="D56" i="190" s="1"/>
  <c r="D84" i="190" s="1"/>
  <c r="D30" i="190"/>
  <c r="D60" i="190" s="1"/>
  <c r="D88" i="190" s="1"/>
  <c r="D34" i="190"/>
  <c r="D64" i="190" s="1"/>
  <c r="D92" i="190" s="1"/>
  <c r="D38" i="190"/>
  <c r="D68" i="190" s="1"/>
  <c r="D96" i="190" s="1"/>
  <c r="D36" i="190"/>
  <c r="D66" i="190" s="1"/>
  <c r="D94" i="190" s="1"/>
  <c r="D24" i="190"/>
  <c r="D54" i="190" s="1"/>
  <c r="D82" i="190" s="1"/>
  <c r="D23" i="190"/>
  <c r="D53" i="190" s="1"/>
  <c r="D81" i="190" s="1"/>
  <c r="D27" i="190"/>
  <c r="D57" i="190" s="1"/>
  <c r="D85" i="190" s="1"/>
  <c r="D31" i="190"/>
  <c r="D61" i="190" s="1"/>
  <c r="D89" i="190" s="1"/>
  <c r="D35" i="190"/>
  <c r="D65" i="190" s="1"/>
  <c r="D93" i="190" s="1"/>
  <c r="D39" i="190"/>
  <c r="G97" i="190"/>
  <c r="G98" i="190"/>
  <c r="G78" i="190"/>
  <c r="G94" i="190"/>
  <c r="G86" i="190"/>
  <c r="G82" i="190"/>
  <c r="G80" i="190"/>
  <c r="G95" i="190"/>
  <c r="G91" i="190"/>
  <c r="G87" i="190"/>
  <c r="G83" i="190"/>
  <c r="G79" i="190"/>
  <c r="G84" i="190"/>
  <c r="G90" i="190"/>
  <c r="G81" i="190"/>
  <c r="G96" i="190"/>
  <c r="G88" i="190"/>
  <c r="G93" i="190"/>
  <c r="G89" i="190"/>
  <c r="G85" i="190"/>
  <c r="G92" i="190"/>
  <c r="L20" i="190"/>
  <c r="L50" i="190" s="1"/>
  <c r="L78" i="190" s="1"/>
  <c r="L28" i="190"/>
  <c r="L58" i="190" s="1"/>
  <c r="L86" i="190" s="1"/>
  <c r="L21" i="190"/>
  <c r="L51" i="190" s="1"/>
  <c r="L79" i="190" s="1"/>
  <c r="L25" i="190"/>
  <c r="L55" i="190" s="1"/>
  <c r="L83" i="190" s="1"/>
  <c r="L29" i="190"/>
  <c r="L59" i="190" s="1"/>
  <c r="L87" i="190" s="1"/>
  <c r="L33" i="190"/>
  <c r="L63" i="190" s="1"/>
  <c r="L91" i="190" s="1"/>
  <c r="L37" i="190"/>
  <c r="L67" i="190" s="1"/>
  <c r="L95" i="190" s="1"/>
  <c r="L36" i="190"/>
  <c r="L66" i="190" s="1"/>
  <c r="L94" i="190" s="1"/>
  <c r="L24" i="190"/>
  <c r="L54" i="190" s="1"/>
  <c r="L82" i="190" s="1"/>
  <c r="L22" i="190"/>
  <c r="L52" i="190" s="1"/>
  <c r="L80" i="190" s="1"/>
  <c r="L26" i="190"/>
  <c r="L56" i="190" s="1"/>
  <c r="L84" i="190" s="1"/>
  <c r="L30" i="190"/>
  <c r="L60" i="190" s="1"/>
  <c r="L88" i="190" s="1"/>
  <c r="L34" i="190"/>
  <c r="L64" i="190" s="1"/>
  <c r="L92" i="190" s="1"/>
  <c r="L38" i="190"/>
  <c r="L68" i="190" s="1"/>
  <c r="L96" i="190" s="1"/>
  <c r="L32" i="190"/>
  <c r="L62" i="190" s="1"/>
  <c r="L90" i="190" s="1"/>
  <c r="L23" i="190"/>
  <c r="L53" i="190" s="1"/>
  <c r="L81" i="190" s="1"/>
  <c r="L27" i="190"/>
  <c r="L57" i="190" s="1"/>
  <c r="L85" i="190" s="1"/>
  <c r="L31" i="190"/>
  <c r="L61" i="190" s="1"/>
  <c r="L89" i="190" s="1"/>
  <c r="L35" i="190"/>
  <c r="L65" i="190" s="1"/>
  <c r="L93" i="190" s="1"/>
  <c r="L39" i="190"/>
  <c r="L40" i="190"/>
  <c r="H20" i="190"/>
  <c r="H50" i="190" s="1"/>
  <c r="H78" i="190" s="1"/>
  <c r="H23" i="190"/>
  <c r="H53" i="190" s="1"/>
  <c r="H81" i="190" s="1"/>
  <c r="H27" i="190"/>
  <c r="H57" i="190" s="1"/>
  <c r="H85" i="190" s="1"/>
  <c r="H31" i="190"/>
  <c r="H61" i="190" s="1"/>
  <c r="H89" i="190" s="1"/>
  <c r="H35" i="190"/>
  <c r="H65" i="190" s="1"/>
  <c r="H93" i="190" s="1"/>
  <c r="H39" i="190"/>
  <c r="H30" i="190"/>
  <c r="H60" i="190" s="1"/>
  <c r="H88" i="190" s="1"/>
  <c r="H24" i="190"/>
  <c r="H54" i="190" s="1"/>
  <c r="H82" i="190" s="1"/>
  <c r="H28" i="190"/>
  <c r="H58" i="190" s="1"/>
  <c r="H86" i="190" s="1"/>
  <c r="H32" i="190"/>
  <c r="H62" i="190" s="1"/>
  <c r="H90" i="190" s="1"/>
  <c r="H36" i="190"/>
  <c r="H66" i="190" s="1"/>
  <c r="H94" i="190" s="1"/>
  <c r="H40" i="190"/>
  <c r="H22" i="190"/>
  <c r="H52" i="190" s="1"/>
  <c r="H80" i="190" s="1"/>
  <c r="H26" i="190"/>
  <c r="H56" i="190" s="1"/>
  <c r="H84" i="190" s="1"/>
  <c r="H38" i="190"/>
  <c r="H68" i="190" s="1"/>
  <c r="H96" i="190" s="1"/>
  <c r="H34" i="190"/>
  <c r="H64" i="190" s="1"/>
  <c r="H92" i="190" s="1"/>
  <c r="H21" i="190"/>
  <c r="H51" i="190" s="1"/>
  <c r="H79" i="190" s="1"/>
  <c r="H25" i="190"/>
  <c r="H55" i="190" s="1"/>
  <c r="H83" i="190" s="1"/>
  <c r="H29" i="190"/>
  <c r="H59" i="190" s="1"/>
  <c r="H87" i="190" s="1"/>
  <c r="H33" i="190"/>
  <c r="H63" i="190" s="1"/>
  <c r="H91" i="190" s="1"/>
  <c r="H37" i="190"/>
  <c r="H67" i="190" s="1"/>
  <c r="H95" i="190" s="1"/>
  <c r="K20" i="190"/>
  <c r="K50" i="190" s="1"/>
  <c r="K78" i="190" s="1"/>
  <c r="K21" i="190"/>
  <c r="K51" i="190" s="1"/>
  <c r="K79" i="190" s="1"/>
  <c r="K33" i="190"/>
  <c r="K63" i="190" s="1"/>
  <c r="K91" i="190" s="1"/>
  <c r="K37" i="190"/>
  <c r="K67" i="190" s="1"/>
  <c r="K95" i="190" s="1"/>
  <c r="K36" i="190"/>
  <c r="K66" i="190" s="1"/>
  <c r="K94" i="190" s="1"/>
  <c r="K28" i="190"/>
  <c r="K58" i="190" s="1"/>
  <c r="K86" i="190" s="1"/>
  <c r="K34" i="190"/>
  <c r="K64" i="190" s="1"/>
  <c r="K92" i="190" s="1"/>
  <c r="K38" i="190"/>
  <c r="K68" i="190" s="1"/>
  <c r="K96" i="190" s="1"/>
  <c r="K25" i="190"/>
  <c r="K55" i="190" s="1"/>
  <c r="K83" i="190" s="1"/>
  <c r="K22" i="190"/>
  <c r="K52" i="190" s="1"/>
  <c r="K80" i="190" s="1"/>
  <c r="K26" i="190"/>
  <c r="K56" i="190" s="1"/>
  <c r="K84" i="190" s="1"/>
  <c r="K23" i="190"/>
  <c r="K53" i="190" s="1"/>
  <c r="K81" i="190" s="1"/>
  <c r="K27" i="190"/>
  <c r="K57" i="190" s="1"/>
  <c r="K85" i="190" s="1"/>
  <c r="K31" i="190"/>
  <c r="K61" i="190" s="1"/>
  <c r="K89" i="190" s="1"/>
  <c r="K35" i="190"/>
  <c r="K65" i="190" s="1"/>
  <c r="K93" i="190" s="1"/>
  <c r="K39" i="190"/>
  <c r="K32" i="190"/>
  <c r="K62" i="190" s="1"/>
  <c r="K90" i="190" s="1"/>
  <c r="K29" i="190"/>
  <c r="K59" i="190" s="1"/>
  <c r="K87" i="190" s="1"/>
  <c r="K30" i="190"/>
  <c r="K60" i="190" s="1"/>
  <c r="K88" i="190" s="1"/>
  <c r="K40" i="190"/>
  <c r="K24" i="190"/>
  <c r="K54" i="190" s="1"/>
  <c r="K82" i="190" s="1"/>
  <c r="I43" i="188"/>
  <c r="I44" i="188"/>
  <c r="I39" i="188"/>
  <c r="I40" i="188"/>
  <c r="I41" i="188"/>
  <c r="I42" i="188"/>
  <c r="H40" i="188"/>
  <c r="H44" i="188"/>
  <c r="H43" i="188"/>
  <c r="H39" i="188"/>
  <c r="H41" i="188"/>
  <c r="H42" i="188"/>
  <c r="E41" i="188"/>
  <c r="E42" i="188"/>
  <c r="E39" i="188"/>
  <c r="E43" i="188"/>
  <c r="E40" i="188"/>
  <c r="E44" i="188"/>
  <c r="F41" i="188"/>
  <c r="F40" i="188"/>
  <c r="F44" i="188"/>
  <c r="F42" i="188"/>
  <c r="F39" i="188"/>
  <c r="F43" i="188"/>
  <c r="J39" i="188"/>
  <c r="J43" i="188"/>
  <c r="J40" i="188"/>
  <c r="J44" i="188"/>
  <c r="J42" i="188"/>
  <c r="J41" i="188"/>
  <c r="K42" i="188"/>
  <c r="K43" i="188"/>
  <c r="K39" i="188"/>
  <c r="K40" i="188"/>
  <c r="K44" i="188"/>
  <c r="K41" i="188"/>
  <c r="J17" i="188"/>
  <c r="H32" i="188"/>
  <c r="D34" i="188"/>
  <c r="F13" i="190"/>
  <c r="I15" i="188"/>
  <c r="I21" i="188"/>
  <c r="I31" i="188"/>
  <c r="I33" i="188"/>
  <c r="E14" i="188"/>
  <c r="E31" i="188"/>
  <c r="E34" i="188"/>
  <c r="F20" i="188"/>
  <c r="F31" i="188"/>
  <c r="F30" i="188"/>
  <c r="J21" i="188"/>
  <c r="J31" i="188"/>
  <c r="J28" i="188"/>
  <c r="H20" i="188"/>
  <c r="H38" i="188"/>
  <c r="H36" i="188"/>
  <c r="K37" i="188"/>
  <c r="K27" i="188"/>
  <c r="K20" i="188"/>
  <c r="D21" i="188"/>
  <c r="D32" i="188"/>
  <c r="D38" i="188"/>
  <c r="H45" i="188"/>
  <c r="K31" i="188"/>
  <c r="K16" i="188"/>
  <c r="D36" i="188"/>
  <c r="L14" i="190"/>
  <c r="I26" i="188"/>
  <c r="E17" i="188"/>
  <c r="E29" i="188"/>
  <c r="F15" i="188"/>
  <c r="F38" i="188"/>
  <c r="H13" i="188"/>
  <c r="H29" i="188"/>
  <c r="K35" i="188"/>
  <c r="K18" i="188"/>
  <c r="D45" i="188"/>
  <c r="I16" i="188"/>
  <c r="I30" i="188"/>
  <c r="I28" i="188"/>
  <c r="E18" i="188"/>
  <c r="E33" i="188"/>
  <c r="F14" i="188"/>
  <c r="F29" i="188"/>
  <c r="J20" i="188"/>
  <c r="J45" i="188"/>
  <c r="H31" i="188"/>
  <c r="K34" i="188"/>
  <c r="D14" i="188"/>
  <c r="D27" i="188"/>
  <c r="H26" i="188"/>
  <c r="K19" i="188"/>
  <c r="D17" i="188"/>
  <c r="I20" i="188"/>
  <c r="I29" i="188"/>
  <c r="E27" i="188"/>
  <c r="F26" i="188"/>
  <c r="J38" i="188"/>
  <c r="K33" i="188"/>
  <c r="D25" i="188"/>
  <c r="F14" i="190"/>
  <c r="I13" i="188"/>
  <c r="I25" i="188"/>
  <c r="I35" i="188"/>
  <c r="E16" i="188"/>
  <c r="E15" i="188"/>
  <c r="E35" i="188"/>
  <c r="E38" i="188"/>
  <c r="F13" i="188"/>
  <c r="F32" i="188"/>
  <c r="F34" i="188"/>
  <c r="J16" i="188"/>
  <c r="J35" i="188"/>
  <c r="J32" i="188"/>
  <c r="H21" i="188"/>
  <c r="H30" i="188"/>
  <c r="K26" i="188"/>
  <c r="D13" i="188"/>
  <c r="D33" i="188"/>
  <c r="I14" i="188"/>
  <c r="E25" i="188"/>
  <c r="F16" i="188"/>
  <c r="F45" i="188"/>
  <c r="J18" i="188"/>
  <c r="J36" i="188"/>
  <c r="H27" i="188"/>
  <c r="K30" i="188"/>
  <c r="D15" i="188"/>
  <c r="D37" i="188"/>
  <c r="L13" i="190"/>
  <c r="E28" i="188"/>
  <c r="F25" i="188"/>
  <c r="J13" i="188"/>
  <c r="J29" i="188"/>
  <c r="H14" i="188"/>
  <c r="H33" i="188"/>
  <c r="K13" i="188"/>
  <c r="D28" i="188"/>
  <c r="H18" i="188"/>
  <c r="K29" i="188"/>
  <c r="K13" i="190"/>
  <c r="F21" i="188"/>
  <c r="H19" i="188"/>
  <c r="K14" i="188"/>
  <c r="D30" i="188"/>
  <c r="J19" i="188"/>
  <c r="K36" i="188"/>
  <c r="H13" i="190"/>
  <c r="I17" i="188"/>
  <c r="I34" i="188"/>
  <c r="I32" i="188"/>
  <c r="E19" i="188"/>
  <c r="E32" i="188"/>
  <c r="E37" i="188"/>
  <c r="F17" i="188"/>
  <c r="F35" i="188"/>
  <c r="F33" i="188"/>
  <c r="J14" i="188"/>
  <c r="J25" i="188"/>
  <c r="J33" i="188"/>
  <c r="H16" i="188"/>
  <c r="H15" i="188"/>
  <c r="H37" i="188"/>
  <c r="K38" i="188"/>
  <c r="K45" i="188"/>
  <c r="K17" i="188"/>
  <c r="D16" i="188"/>
  <c r="D29" i="188"/>
  <c r="D31" i="188"/>
  <c r="H14" i="190"/>
  <c r="I18" i="188"/>
  <c r="I38" i="188"/>
  <c r="I36" i="188"/>
  <c r="E20" i="188"/>
  <c r="E36" i="188"/>
  <c r="F18" i="188"/>
  <c r="F37" i="188"/>
  <c r="J15" i="188"/>
  <c r="J37" i="188"/>
  <c r="J30" i="188"/>
  <c r="H17" i="188"/>
  <c r="H25" i="188"/>
  <c r="H35" i="188"/>
  <c r="K25" i="188"/>
  <c r="K28" i="188"/>
  <c r="K15" i="188"/>
  <c r="K21" i="188"/>
  <c r="D18" i="188"/>
  <c r="D26" i="188"/>
  <c r="D35" i="188"/>
  <c r="K14" i="190"/>
  <c r="I19" i="188"/>
  <c r="I37" i="188"/>
  <c r="I45" i="188"/>
  <c r="E21" i="188"/>
  <c r="E45" i="188"/>
  <c r="E26" i="188"/>
  <c r="F19" i="188"/>
  <c r="F27" i="188"/>
  <c r="F28" i="188"/>
  <c r="J26" i="188"/>
  <c r="J34" i="188"/>
  <c r="H28" i="188"/>
  <c r="K32" i="188"/>
  <c r="D20" i="188"/>
  <c r="I27" i="188"/>
  <c r="E13" i="188"/>
  <c r="E30" i="188"/>
  <c r="F36" i="188"/>
  <c r="J27" i="188"/>
  <c r="H34" i="188"/>
  <c r="D19" i="188"/>
  <c r="E70" i="190"/>
  <c r="E98" i="190" s="1"/>
  <c r="E69" i="190"/>
  <c r="E97" i="190" s="1"/>
  <c r="F70" i="190"/>
  <c r="F98" i="190" s="1"/>
  <c r="F69" i="190"/>
  <c r="F97" i="190" s="1"/>
  <c r="D70" i="190"/>
  <c r="D98" i="190" s="1"/>
  <c r="D69" i="190"/>
  <c r="D97" i="190" s="1"/>
  <c r="L70" i="190"/>
  <c r="L98" i="190" s="1"/>
  <c r="L69" i="190"/>
  <c r="L97" i="190" s="1"/>
  <c r="H70" i="190"/>
  <c r="H98" i="190" s="1"/>
  <c r="H69" i="190"/>
  <c r="H97" i="190" s="1"/>
  <c r="K70" i="190"/>
  <c r="K98" i="190" s="1"/>
  <c r="K69" i="190"/>
  <c r="K97" i="190" s="1"/>
</calcChain>
</file>

<file path=xl/sharedStrings.xml><?xml version="1.0" encoding="utf-8"?>
<sst xmlns="http://schemas.openxmlformats.org/spreadsheetml/2006/main" count="96" uniqueCount="58">
  <si>
    <t>SRIMfit.xlsm code ver.#</t>
    <phoneticPr fontId="19"/>
  </si>
  <si>
    <t>Update Log</t>
    <phoneticPr fontId="19"/>
  </si>
  <si>
    <t>SRIMfit</t>
    <phoneticPr fontId="19"/>
  </si>
  <si>
    <t>date</t>
    <phoneticPr fontId="19"/>
  </si>
  <si>
    <t>Version Update Log</t>
    <phoneticPr fontId="21"/>
  </si>
  <si>
    <t>Header</t>
    <phoneticPr fontId="19"/>
  </si>
  <si>
    <t>srim</t>
    <phoneticPr fontId="19"/>
  </si>
  <si>
    <t>Beam</t>
    <phoneticPr fontId="19"/>
  </si>
  <si>
    <t>40Ar</t>
    <phoneticPr fontId="19"/>
  </si>
  <si>
    <t>84Kr</t>
    <phoneticPr fontId="19"/>
  </si>
  <si>
    <t>197Au</t>
    <phoneticPr fontId="19"/>
  </si>
  <si>
    <t>Material</t>
    <phoneticPr fontId="19"/>
  </si>
  <si>
    <t>SheetNm</t>
    <phoneticPr fontId="19"/>
  </si>
  <si>
    <t>Ion Z</t>
  </si>
  <si>
    <t>Ion A</t>
  </si>
  <si>
    <t>Target</t>
  </si>
  <si>
    <t>Tgt.Dens</t>
  </si>
  <si>
    <t>Tgt.DensA</t>
    <phoneticPr fontId="19"/>
  </si>
  <si>
    <t>BrgCor</t>
    <phoneticPr fontId="19"/>
  </si>
  <si>
    <t>Tgt.IsGas ?</t>
    <phoneticPr fontId="19"/>
  </si>
  <si>
    <t>ifGas,Ptbl</t>
    <phoneticPr fontId="19"/>
  </si>
  <si>
    <t>ifGas,Ttbl</t>
    <phoneticPr fontId="19"/>
  </si>
  <si>
    <t>[MeV/A]</t>
    <phoneticPr fontId="19"/>
  </si>
  <si>
    <t>Ebeam</t>
    <phoneticPr fontId="19"/>
  </si>
  <si>
    <t>AddInマクロ版 : セル内の式 = srFuncName()</t>
    <phoneticPr fontId="19"/>
  </si>
  <si>
    <t>E5util</t>
    <phoneticPr fontId="19"/>
  </si>
  <si>
    <t>Range比較</t>
    <rPh sb="5" eb="7">
      <t>ヒカク</t>
    </rPh>
    <phoneticPr fontId="19"/>
  </si>
  <si>
    <t>sheet#</t>
    <phoneticPr fontId="19"/>
  </si>
  <si>
    <t xml:space="preserve">Range [µm] </t>
    <phoneticPr fontId="19"/>
  </si>
  <si>
    <t>Si</t>
    <phoneticPr fontId="19"/>
  </si>
  <si>
    <t>238U</t>
    <phoneticPr fontId="19"/>
  </si>
  <si>
    <t>136Xe</t>
    <phoneticPr fontId="19"/>
  </si>
  <si>
    <t>56Fe</t>
    <phoneticPr fontId="19"/>
  </si>
  <si>
    <t>20Ne</t>
    <phoneticPr fontId="19"/>
  </si>
  <si>
    <t>12C</t>
    <phoneticPr fontId="19"/>
  </si>
  <si>
    <t>4He</t>
    <phoneticPr fontId="19"/>
  </si>
  <si>
    <r>
      <rPr>
        <b/>
        <sz val="11"/>
        <color rgb="FF0000FF"/>
        <rFont val="ＭＳ Ｐゴシック"/>
        <family val="3"/>
        <charset val="128"/>
        <scheme val="minor"/>
      </rPr>
      <t>青字</t>
    </r>
    <r>
      <rPr>
        <sz val="11"/>
        <color theme="1"/>
        <rFont val="ＭＳ Ｐゴシック"/>
        <family val="3"/>
        <charset val="128"/>
        <scheme val="minor"/>
      </rPr>
      <t>に入力。</t>
    </r>
    <r>
      <rPr>
        <b/>
        <sz val="11"/>
        <color rgb="FF006600"/>
        <rFont val="ＭＳ Ｐゴシック"/>
        <family val="3"/>
        <charset val="128"/>
        <scheme val="minor"/>
      </rPr>
      <t>緑字</t>
    </r>
    <r>
      <rPr>
        <sz val="11"/>
        <color theme="1"/>
        <rFont val="ＭＳ Ｐゴシック"/>
        <family val="3"/>
        <charset val="128"/>
        <scheme val="minor"/>
      </rPr>
      <t>が関数戻り値。</t>
    </r>
    <r>
      <rPr>
        <b/>
        <sz val="11"/>
        <color rgb="FFC00000"/>
        <rFont val="ＭＳ Ｐゴシック"/>
        <family val="3"/>
        <charset val="128"/>
        <scheme val="minor"/>
      </rPr>
      <t/>
    </r>
    <rPh sb="0" eb="1">
      <t>アオ</t>
    </rPh>
    <rPh sb="1" eb="2">
      <t>ジ</t>
    </rPh>
    <rPh sb="3" eb="5">
      <t>ニュウリョク</t>
    </rPh>
    <rPh sb="6" eb="7">
      <t>ミドリ</t>
    </rPh>
    <rPh sb="7" eb="8">
      <t>ジ</t>
    </rPh>
    <rPh sb="9" eb="11">
      <t>カンスウ</t>
    </rPh>
    <rPh sb="11" eb="12">
      <t>モド</t>
    </rPh>
    <rPh sb="13" eb="14">
      <t>チ</t>
    </rPh>
    <phoneticPr fontId="19"/>
  </si>
  <si>
    <t>Gttl1</t>
    <phoneticPr fontId="19"/>
  </si>
  <si>
    <t>Gttl2</t>
    <phoneticPr fontId="19"/>
  </si>
  <si>
    <t>Air</t>
    <phoneticPr fontId="19"/>
  </si>
  <si>
    <t>真空膜</t>
    <rPh sb="0" eb="2">
      <t>シンクウ</t>
    </rPh>
    <rPh sb="2" eb="3">
      <t>マク</t>
    </rPh>
    <phoneticPr fontId="19"/>
  </si>
  <si>
    <t>Kapton</t>
    <phoneticPr fontId="19"/>
  </si>
  <si>
    <t>膜厚[µm]</t>
    <rPh sb="0" eb="1">
      <t>マク</t>
    </rPh>
    <phoneticPr fontId="19"/>
  </si>
  <si>
    <t>空気層</t>
    <rPh sb="0" eb="2">
      <t>クウキ</t>
    </rPh>
    <rPh sb="2" eb="3">
      <t>ソウ</t>
    </rPh>
    <phoneticPr fontId="19"/>
  </si>
  <si>
    <t>空気厚[mm]</t>
    <rPh sb="0" eb="2">
      <t>クウキ</t>
    </rPh>
    <phoneticPr fontId="19"/>
  </si>
  <si>
    <t>Tair[℃]</t>
    <phoneticPr fontId="19"/>
  </si>
  <si>
    <t>Pair[hPa]</t>
    <phoneticPr fontId="19"/>
  </si>
  <si>
    <t xml:space="preserve">Enew1 [MeV/A] </t>
    <phoneticPr fontId="19"/>
  </si>
  <si>
    <t xml:space="preserve">Enew Gas2 [MeV/A] </t>
    <phoneticPr fontId="19"/>
  </si>
  <si>
    <t>E2 照射位置</t>
    <rPh sb="3" eb="5">
      <t>ショウシャ</t>
    </rPh>
    <rPh sb="5" eb="7">
      <t>イチ</t>
    </rPh>
    <phoneticPr fontId="19"/>
  </si>
  <si>
    <t>E1 真空膜後</t>
    <rPh sb="3" eb="5">
      <t>シンクウ</t>
    </rPh>
    <rPh sb="5" eb="6">
      <t>マク</t>
    </rPh>
    <rPh sb="6" eb="7">
      <t>アト</t>
    </rPh>
    <phoneticPr fontId="19"/>
  </si>
  <si>
    <t>srim238U_Air</t>
  </si>
  <si>
    <t>Range [µm]</t>
    <phoneticPr fontId="19"/>
  </si>
  <si>
    <t>18.10/19</t>
    <phoneticPr fontId="19"/>
  </si>
  <si>
    <t xml:space="preserve"> 3.1.2</t>
    <phoneticPr fontId="19"/>
  </si>
  <si>
    <t>E5A照射05_Range比較　build</t>
    <rPh sb="3" eb="5">
      <t>ショウシャ</t>
    </rPh>
    <rPh sb="13" eb="15">
      <t>ヒカク</t>
    </rPh>
    <phoneticPr fontId="19"/>
  </si>
  <si>
    <t>Ebm真空</t>
    <rPh sb="3" eb="5">
      <t>シンクウ</t>
    </rPh>
    <phoneticPr fontId="19"/>
  </si>
  <si>
    <t>E真空中-&gt;空気中照射位置-&gt;Range比較</t>
    <rPh sb="1" eb="4">
      <t>シンクウチュウ</t>
    </rPh>
    <rPh sb="6" eb="9">
      <t>クウキチュウ</t>
    </rPh>
    <rPh sb="9" eb="11">
      <t>ショウシャ</t>
    </rPh>
    <rPh sb="11" eb="13">
      <t>イチ</t>
    </rPh>
    <rPh sb="20" eb="22">
      <t>ヒカク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</si>
</sst>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"/>
    <numFmt numFmtId="177" formatCode="0.000E+00"/>
    <numFmt numFmtId="178" formatCode="0_);[Red]\(0\)"/>
    <numFmt numFmtId="179" formatCode="0.0_);[Red]\(0.0\)"/>
    <numFmt numFmtId="180" formatCode="0.000_);[Red]\(0.000\)"/>
  </numFmts>
  <fonts count="46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Arial"/>
      <family val="2"/>
      <charset val="204"/>
    </font>
    <font>
      <sz val="10"/>
      <name val="MS Sans Serif"/>
      <family val="2"/>
    </font>
    <font>
      <sz val="10"/>
      <name val="Geneva"/>
      <family val="2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細明朝体"/>
      <family val="3"/>
      <charset val="128"/>
    </font>
    <font>
      <sz val="10"/>
      <name val="細明朝体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Arial"/>
      <family val="2"/>
    </font>
    <font>
      <sz val="12"/>
      <name val="Osaka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006600"/>
      <name val="ＭＳ Ｐゴシック"/>
      <family val="3"/>
      <charset val="128"/>
      <scheme val="minor"/>
    </font>
    <font>
      <sz val="9"/>
      <color rgb="FF006600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11"/>
      <color rgb="FF0066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1"/>
      <color rgb="FFFF00FF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b/>
      <sz val="11"/>
      <color rgb="FFC00000"/>
      <name val="ＭＳ Ｐゴシック"/>
      <family val="3"/>
      <charset val="128"/>
      <scheme val="minor"/>
    </font>
    <font>
      <b/>
      <sz val="16"/>
      <color rgb="FFC00000"/>
      <name val="ＭＳ Ｐゴシック"/>
      <family val="3"/>
      <charset val="128"/>
      <scheme val="minor"/>
    </font>
    <font>
      <b/>
      <sz val="14"/>
      <color rgb="FFC00000"/>
      <name val="ＭＳ Ｐゴシック"/>
      <family val="3"/>
      <charset val="128"/>
      <scheme val="minor"/>
    </font>
    <font>
      <b/>
      <sz val="11"/>
      <color theme="4"/>
      <name val="ＭＳ Ｐゴシック"/>
      <family val="3"/>
      <charset val="128"/>
      <scheme val="minor"/>
    </font>
    <font>
      <sz val="10"/>
      <color rgb="FF006600"/>
      <name val="ＭＳ Ｐゴシック"/>
      <family val="3"/>
      <charset val="128"/>
      <scheme val="minor"/>
    </font>
    <font>
      <sz val="11"/>
      <color theme="4"/>
      <name val="ＭＳ Ｐゴシック"/>
      <family val="3"/>
      <charset val="128"/>
      <scheme val="minor"/>
    </font>
    <font>
      <sz val="11"/>
      <color theme="1" tint="0.499984740745262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4">
    <xf numFmtId="0" fontId="0" fillId="0" borderId="0">
      <alignment vertical="center"/>
    </xf>
    <xf numFmtId="0" fontId="15" fillId="0" borderId="0"/>
    <xf numFmtId="0" fontId="17" fillId="0" borderId="0">
      <alignment vertical="center"/>
    </xf>
    <xf numFmtId="0" fontId="14" fillId="0" borderId="0"/>
    <xf numFmtId="0" fontId="17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2" fillId="0" borderId="0"/>
    <xf numFmtId="0" fontId="11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10" fillId="0" borderId="0">
      <alignment vertical="center"/>
    </xf>
    <xf numFmtId="0" fontId="24" fillId="0" borderId="0"/>
    <xf numFmtId="0" fontId="25" fillId="0" borderId="0">
      <alignment vertical="center"/>
    </xf>
    <xf numFmtId="0" fontId="2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27" fillId="0" borderId="0"/>
    <xf numFmtId="38" fontId="27" fillId="0" borderId="0" applyFon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12">
    <xf numFmtId="0" fontId="0" fillId="0" borderId="0" xfId="0">
      <alignment vertical="center"/>
    </xf>
    <xf numFmtId="0" fontId="0" fillId="0" borderId="0" xfId="0">
      <alignment vertical="center"/>
    </xf>
    <xf numFmtId="0" fontId="28" fillId="0" borderId="0" xfId="10" applyFont="1" applyFill="1" applyAlignment="1">
      <alignment horizontal="left" vertical="center"/>
    </xf>
    <xf numFmtId="0" fontId="0" fillId="0" borderId="0" xfId="0" quotePrefix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quotePrefix="1" applyFont="1">
      <alignment vertical="center"/>
    </xf>
    <xf numFmtId="0" fontId="0" fillId="0" borderId="0" xfId="0" quotePrefix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2" borderId="0" xfId="0" applyFill="1">
      <alignment vertical="center"/>
    </xf>
    <xf numFmtId="0" fontId="29" fillId="2" borderId="0" xfId="0" applyFont="1" applyFill="1">
      <alignment vertical="center"/>
    </xf>
    <xf numFmtId="0" fontId="34" fillId="2" borderId="0" xfId="0" applyFont="1" applyFill="1">
      <alignment vertical="center"/>
    </xf>
    <xf numFmtId="0" fontId="35" fillId="2" borderId="0" xfId="0" applyFont="1" applyFill="1">
      <alignment vertical="center"/>
    </xf>
    <xf numFmtId="0" fontId="0" fillId="0" borderId="1" xfId="0" applyBorder="1">
      <alignment vertical="center"/>
    </xf>
    <xf numFmtId="0" fontId="0" fillId="0" borderId="10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 applyAlignment="1">
      <alignment horizontal="right" vertical="center"/>
    </xf>
    <xf numFmtId="0" fontId="0" fillId="0" borderId="8" xfId="0" applyBorder="1">
      <alignment vertical="center"/>
    </xf>
    <xf numFmtId="0" fontId="37" fillId="0" borderId="0" xfId="0" applyFont="1">
      <alignment vertical="center"/>
    </xf>
    <xf numFmtId="0" fontId="0" fillId="0" borderId="0" xfId="0" applyAlignment="1">
      <alignment horizontal="right" vertical="center"/>
    </xf>
    <xf numFmtId="0" fontId="36" fillId="0" borderId="0" xfId="0" applyFont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23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3" fillId="0" borderId="7" xfId="0" applyFont="1" applyBorder="1">
      <alignment vertical="center"/>
    </xf>
    <xf numFmtId="0" fontId="30" fillId="0" borderId="5" xfId="0" applyNumberFormat="1" applyFont="1" applyBorder="1" applyAlignment="1">
      <alignment vertical="center" wrapText="1"/>
    </xf>
    <xf numFmtId="0" fontId="30" fillId="0" borderId="0" xfId="0" applyNumberFormat="1" applyFont="1" applyBorder="1" applyAlignment="1">
      <alignment vertical="center" wrapText="1"/>
    </xf>
    <xf numFmtId="176" fontId="30" fillId="0" borderId="5" xfId="0" applyNumberFormat="1" applyFont="1" applyBorder="1" applyAlignment="1">
      <alignment vertical="center" wrapText="1"/>
    </xf>
    <xf numFmtId="176" fontId="30" fillId="0" borderId="0" xfId="0" applyNumberFormat="1" applyFont="1" applyBorder="1" applyAlignment="1">
      <alignment vertical="center" wrapText="1"/>
    </xf>
    <xf numFmtId="177" fontId="31" fillId="0" borderId="5" xfId="0" applyNumberFormat="1" applyFont="1" applyBorder="1" applyAlignment="1">
      <alignment vertical="center" wrapText="1"/>
    </xf>
    <xf numFmtId="177" fontId="31" fillId="0" borderId="0" xfId="0" applyNumberFormat="1" applyFont="1" applyBorder="1" applyAlignment="1">
      <alignment vertical="center" wrapText="1"/>
    </xf>
    <xf numFmtId="10" fontId="30" fillId="0" borderId="5" xfId="92" applyNumberFormat="1" applyFont="1" applyBorder="1" applyAlignment="1">
      <alignment vertical="center" wrapText="1"/>
    </xf>
    <xf numFmtId="10" fontId="30" fillId="0" borderId="0" xfId="92" applyNumberFormat="1" applyFont="1" applyBorder="1" applyAlignment="1">
      <alignment vertical="center" wrapText="1"/>
    </xf>
    <xf numFmtId="10" fontId="30" fillId="0" borderId="5" xfId="92" applyNumberFormat="1" applyFont="1" applyBorder="1" applyAlignment="1">
      <alignment horizontal="center" vertical="center" wrapText="1"/>
    </xf>
    <xf numFmtId="10" fontId="30" fillId="0" borderId="0" xfId="92" applyNumberFormat="1" applyFont="1" applyBorder="1" applyAlignment="1">
      <alignment horizontal="center" vertical="center" wrapText="1"/>
    </xf>
    <xf numFmtId="0" fontId="30" fillId="0" borderId="5" xfId="92" applyNumberFormat="1" applyFont="1" applyBorder="1" applyAlignment="1">
      <alignment horizontal="right" vertical="center" wrapText="1"/>
    </xf>
    <xf numFmtId="0" fontId="30" fillId="0" borderId="0" xfId="92" applyNumberFormat="1" applyFont="1" applyBorder="1" applyAlignment="1">
      <alignment horizontal="right" vertical="center" wrapText="1"/>
    </xf>
    <xf numFmtId="0" fontId="30" fillId="0" borderId="6" xfId="0" applyNumberFormat="1" applyFont="1" applyBorder="1" applyAlignment="1">
      <alignment vertical="center" wrapText="1"/>
    </xf>
    <xf numFmtId="176" fontId="30" fillId="0" borderId="6" xfId="0" applyNumberFormat="1" applyFont="1" applyBorder="1" applyAlignment="1">
      <alignment vertical="center" wrapText="1"/>
    </xf>
    <xf numFmtId="177" fontId="31" fillId="0" borderId="6" xfId="0" applyNumberFormat="1" applyFont="1" applyBorder="1" applyAlignment="1">
      <alignment vertical="center" wrapText="1"/>
    </xf>
    <xf numFmtId="10" fontId="30" fillId="0" borderId="6" xfId="92" applyNumberFormat="1" applyFont="1" applyBorder="1" applyAlignment="1">
      <alignment vertical="center" wrapText="1"/>
    </xf>
    <xf numFmtId="10" fontId="30" fillId="0" borderId="6" xfId="92" applyNumberFormat="1" applyFont="1" applyBorder="1" applyAlignment="1">
      <alignment horizontal="center" vertical="center" wrapText="1"/>
    </xf>
    <xf numFmtId="0" fontId="30" fillId="0" borderId="6" xfId="92" applyNumberFormat="1" applyFont="1" applyBorder="1" applyAlignment="1">
      <alignment horizontal="right" vertical="center" wrapText="1"/>
    </xf>
    <xf numFmtId="0" fontId="32" fillId="3" borderId="0" xfId="0" applyFont="1" applyFill="1" applyBorder="1" applyAlignment="1">
      <alignment horizontal="right" vertical="center"/>
    </xf>
    <xf numFmtId="0" fontId="32" fillId="3" borderId="11" xfId="0" applyFont="1" applyFill="1" applyBorder="1" applyAlignment="1">
      <alignment horizontal="right" vertical="center"/>
    </xf>
    <xf numFmtId="0" fontId="32" fillId="3" borderId="6" xfId="0" applyFont="1" applyFill="1" applyBorder="1" applyAlignment="1">
      <alignment horizontal="right" vertical="center"/>
    </xf>
    <xf numFmtId="0" fontId="39" fillId="2" borderId="0" xfId="0" applyFont="1" applyFill="1">
      <alignment vertical="center"/>
    </xf>
    <xf numFmtId="0" fontId="40" fillId="0" borderId="0" xfId="0" applyFont="1">
      <alignment vertical="center"/>
    </xf>
    <xf numFmtId="0" fontId="0" fillId="0" borderId="0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2" fillId="3" borderId="5" xfId="0" applyFont="1" applyFill="1" applyBorder="1" applyAlignment="1">
      <alignment horizontal="left" vertical="center"/>
    </xf>
    <xf numFmtId="0" fontId="32" fillId="3" borderId="5" xfId="0" applyFont="1" applyFill="1" applyBorder="1" applyAlignment="1">
      <alignment horizontal="center" vertical="center"/>
    </xf>
    <xf numFmtId="0" fontId="32" fillId="3" borderId="0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30" fillId="0" borderId="11" xfId="92" applyNumberFormat="1" applyFont="1" applyBorder="1" applyAlignment="1">
      <alignment horizontal="right" vertical="center" wrapText="1"/>
    </xf>
    <xf numFmtId="0" fontId="30" fillId="0" borderId="7" xfId="92" applyNumberFormat="1" applyFont="1" applyBorder="1" applyAlignment="1">
      <alignment horizontal="right" vertical="center" wrapText="1"/>
    </xf>
    <xf numFmtId="0" fontId="30" fillId="0" borderId="8" xfId="92" applyNumberFormat="1" applyFont="1" applyBorder="1" applyAlignment="1">
      <alignment horizontal="right" vertical="center" wrapText="1"/>
    </xf>
    <xf numFmtId="0" fontId="18" fillId="0" borderId="5" xfId="0" applyNumberFormat="1" applyFont="1" applyBorder="1" applyAlignment="1">
      <alignment horizontal="right" vertical="top"/>
    </xf>
    <xf numFmtId="0" fontId="18" fillId="0" borderId="0" xfId="0" applyNumberFormat="1" applyFont="1" applyBorder="1" applyAlignment="1">
      <alignment horizontal="right" vertical="top"/>
    </xf>
    <xf numFmtId="0" fontId="41" fillId="3" borderId="0" xfId="0" applyFont="1" applyFill="1" applyBorder="1" applyAlignment="1">
      <alignment horizontal="left" vertical="center"/>
    </xf>
    <xf numFmtId="0" fontId="41" fillId="3" borderId="0" xfId="0" applyFont="1" applyFill="1" applyBorder="1" applyAlignment="1">
      <alignment horizontal="right" vertical="center"/>
    </xf>
    <xf numFmtId="0" fontId="41" fillId="3" borderId="6" xfId="0" applyFont="1" applyFill="1" applyBorder="1" applyAlignment="1">
      <alignment horizontal="right" vertical="center"/>
    </xf>
    <xf numFmtId="0" fontId="41" fillId="3" borderId="7" xfId="0" applyFont="1" applyFill="1" applyBorder="1" applyAlignment="1">
      <alignment horizontal="right" vertical="center"/>
    </xf>
    <xf numFmtId="0" fontId="41" fillId="3" borderId="8" xfId="0" applyFont="1" applyFill="1" applyBorder="1" applyAlignment="1">
      <alignment horizontal="right" vertical="center"/>
    </xf>
    <xf numFmtId="0" fontId="18" fillId="0" borderId="6" xfId="0" applyNumberFormat="1" applyFont="1" applyBorder="1" applyAlignment="1">
      <alignment horizontal="right" vertical="top"/>
    </xf>
    <xf numFmtId="177" fontId="31" fillId="0" borderId="0" xfId="0" applyNumberFormat="1" applyFont="1" applyBorder="1">
      <alignment vertical="center"/>
    </xf>
    <xf numFmtId="177" fontId="31" fillId="0" borderId="6" xfId="0" applyNumberFormat="1" applyFont="1" applyBorder="1">
      <alignment vertical="center"/>
    </xf>
    <xf numFmtId="177" fontId="31" fillId="0" borderId="7" xfId="0" applyNumberFormat="1" applyFont="1" applyBorder="1">
      <alignment vertical="center"/>
    </xf>
    <xf numFmtId="177" fontId="31" fillId="0" borderId="8" xfId="0" applyNumberFormat="1" applyFont="1" applyBorder="1">
      <alignment vertical="center"/>
    </xf>
    <xf numFmtId="0" fontId="0" fillId="0" borderId="0" xfId="0" applyFill="1">
      <alignment vertical="center"/>
    </xf>
    <xf numFmtId="178" fontId="42" fillId="0" borderId="0" xfId="0" applyNumberFormat="1" applyFont="1" applyBorder="1">
      <alignment vertical="center"/>
    </xf>
    <xf numFmtId="178" fontId="42" fillId="0" borderId="7" xfId="0" applyNumberFormat="1" applyFont="1" applyBorder="1">
      <alignment vertical="center"/>
    </xf>
    <xf numFmtId="0" fontId="30" fillId="0" borderId="11" xfId="0" applyNumberFormat="1" applyFont="1" applyBorder="1" applyAlignment="1">
      <alignment vertical="center" wrapText="1"/>
    </xf>
    <xf numFmtId="0" fontId="30" fillId="0" borderId="7" xfId="0" applyNumberFormat="1" applyFont="1" applyBorder="1" applyAlignment="1">
      <alignment vertical="center" wrapText="1"/>
    </xf>
    <xf numFmtId="0" fontId="30" fillId="0" borderId="8" xfId="0" applyNumberFormat="1" applyFont="1" applyBorder="1" applyAlignment="1">
      <alignment vertical="center" wrapText="1"/>
    </xf>
    <xf numFmtId="0" fontId="43" fillId="3" borderId="7" xfId="0" applyFont="1" applyFill="1" applyBorder="1" applyAlignment="1">
      <alignment horizontal="right" vertical="center"/>
    </xf>
    <xf numFmtId="0" fontId="43" fillId="3" borderId="8" xfId="0" applyFont="1" applyFill="1" applyBorder="1" applyAlignment="1">
      <alignment horizontal="right" vertical="center"/>
    </xf>
    <xf numFmtId="0" fontId="43" fillId="3" borderId="0" xfId="0" applyFont="1" applyFill="1" applyBorder="1" applyAlignment="1">
      <alignment horizontal="left" vertical="center"/>
    </xf>
    <xf numFmtId="0" fontId="43" fillId="3" borderId="0" xfId="0" applyFont="1" applyFill="1" applyBorder="1" applyAlignment="1">
      <alignment horizontal="right" vertical="center"/>
    </xf>
    <xf numFmtId="0" fontId="43" fillId="3" borderId="6" xfId="0" applyFont="1" applyFill="1" applyBorder="1" applyAlignment="1">
      <alignment horizontal="right" vertical="center"/>
    </xf>
    <xf numFmtId="1" fontId="32" fillId="0" borderId="12" xfId="0" applyNumberFormat="1" applyFont="1" applyBorder="1" applyAlignment="1">
      <alignment vertical="center" wrapText="1"/>
    </xf>
    <xf numFmtId="1" fontId="32" fillId="0" borderId="13" xfId="0" applyNumberFormat="1" applyFont="1" applyBorder="1" applyAlignment="1">
      <alignment vertical="center" wrapText="1"/>
    </xf>
    <xf numFmtId="1" fontId="32" fillId="0" borderId="14" xfId="0" applyNumberFormat="1" applyFont="1" applyBorder="1" applyAlignment="1">
      <alignment vertical="center" wrapText="1"/>
    </xf>
    <xf numFmtId="179" fontId="42" fillId="0" borderId="0" xfId="0" applyNumberFormat="1" applyFont="1" applyBorder="1">
      <alignment vertical="center"/>
    </xf>
    <xf numFmtId="180" fontId="42" fillId="0" borderId="0" xfId="0" applyNumberFormat="1" applyFont="1" applyBorder="1">
      <alignment vertical="center"/>
    </xf>
    <xf numFmtId="180" fontId="31" fillId="0" borderId="0" xfId="0" applyNumberFormat="1" applyFont="1" applyBorder="1">
      <alignment vertical="center"/>
    </xf>
    <xf numFmtId="180" fontId="31" fillId="0" borderId="6" xfId="0" applyNumberFormat="1" applyFont="1" applyBorder="1">
      <alignment vertical="center"/>
    </xf>
    <xf numFmtId="180" fontId="42" fillId="0" borderId="7" xfId="0" applyNumberFormat="1" applyFont="1" applyBorder="1">
      <alignment vertical="center"/>
    </xf>
    <xf numFmtId="180" fontId="31" fillId="0" borderId="7" xfId="0" applyNumberFormat="1" applyFont="1" applyBorder="1">
      <alignment vertical="center"/>
    </xf>
    <xf numFmtId="180" fontId="31" fillId="0" borderId="8" xfId="0" applyNumberFormat="1" applyFont="1" applyBorder="1">
      <alignment vertical="center"/>
    </xf>
    <xf numFmtId="0" fontId="32" fillId="3" borderId="12" xfId="0" applyFont="1" applyFill="1" applyBorder="1" applyAlignment="1">
      <alignment horizontal="right" vertical="center"/>
    </xf>
    <xf numFmtId="0" fontId="43" fillId="3" borderId="13" xfId="0" applyFont="1" applyFill="1" applyBorder="1" applyAlignment="1">
      <alignment horizontal="right" vertical="center"/>
    </xf>
    <xf numFmtId="0" fontId="43" fillId="3" borderId="14" xfId="0" applyFont="1" applyFill="1" applyBorder="1" applyAlignment="1">
      <alignment horizontal="right" vertical="center"/>
    </xf>
    <xf numFmtId="0" fontId="18" fillId="0" borderId="11" xfId="0" applyNumberFormat="1" applyFont="1" applyBorder="1" applyAlignment="1">
      <alignment horizontal="right" vertical="top"/>
    </xf>
    <xf numFmtId="0" fontId="18" fillId="0" borderId="7" xfId="0" applyNumberFormat="1" applyFont="1" applyBorder="1" applyAlignment="1">
      <alignment horizontal="right" vertical="top"/>
    </xf>
    <xf numFmtId="0" fontId="18" fillId="0" borderId="8" xfId="0" applyNumberFormat="1" applyFont="1" applyBorder="1" applyAlignment="1">
      <alignment horizontal="right" vertical="top"/>
    </xf>
    <xf numFmtId="0" fontId="32" fillId="0" borderId="12" xfId="0" applyFont="1" applyBorder="1">
      <alignment vertical="center"/>
    </xf>
    <xf numFmtId="0" fontId="0" fillId="0" borderId="13" xfId="0" applyBorder="1" applyAlignment="1">
      <alignment horizontal="right" vertical="center"/>
    </xf>
    <xf numFmtId="0" fontId="32" fillId="0" borderId="14" xfId="0" applyFont="1" applyBorder="1">
      <alignment vertical="center"/>
    </xf>
    <xf numFmtId="0" fontId="44" fillId="0" borderId="1" xfId="0" applyFont="1" applyBorder="1">
      <alignment vertical="center"/>
    </xf>
    <xf numFmtId="0" fontId="44" fillId="0" borderId="10" xfId="0" applyFont="1" applyBorder="1">
      <alignment vertical="center"/>
    </xf>
    <xf numFmtId="179" fontId="31" fillId="0" borderId="0" xfId="0" applyNumberFormat="1" applyFont="1" applyBorder="1">
      <alignment vertical="center"/>
    </xf>
    <xf numFmtId="179" fontId="31" fillId="0" borderId="6" xfId="0" applyNumberFormat="1" applyFont="1" applyBorder="1">
      <alignment vertical="center"/>
    </xf>
    <xf numFmtId="179" fontId="42" fillId="0" borderId="7" xfId="0" applyNumberFormat="1" applyFont="1" applyBorder="1">
      <alignment vertical="center"/>
    </xf>
    <xf numFmtId="179" fontId="31" fillId="0" borderId="7" xfId="0" applyNumberFormat="1" applyFont="1" applyBorder="1">
      <alignment vertical="center"/>
    </xf>
    <xf numFmtId="179" fontId="31" fillId="0" borderId="8" xfId="0" applyNumberFormat="1" applyFont="1" applyBorder="1">
      <alignment vertical="center"/>
    </xf>
    <xf numFmtId="0" fontId="45" fillId="0" borderId="0" xfId="0" applyFont="1" applyBorder="1" applyAlignment="1">
      <alignment horizontal="right" vertical="center"/>
    </xf>
  </cellXfs>
  <cellStyles count="94">
    <cellStyle name="Normal_calc" xfId="1" xr:uid="{00000000-0005-0000-0000-000000000000}"/>
    <cellStyle name="パーセント" xfId="92" builtinId="5"/>
    <cellStyle name="パーセント 2" xfId="13" xr:uid="{00000000-0005-0000-0000-000002000000}"/>
    <cellStyle name="桁区切り 2" xfId="9" xr:uid="{00000000-0005-0000-0000-000003000000}"/>
    <cellStyle name="桁区切り 2 2" xfId="22" xr:uid="{00000000-0005-0000-0000-000004000000}"/>
    <cellStyle name="桁区切り 2 2 2" xfId="45" xr:uid="{00000000-0005-0000-0000-000005000000}"/>
    <cellStyle name="桁区切り 2 2 3" xfId="53" xr:uid="{00000000-0005-0000-0000-000006000000}"/>
    <cellStyle name="桁区切り 2 2 4" xfId="54" xr:uid="{00000000-0005-0000-0000-000007000000}"/>
    <cellStyle name="桁区切り 2 3" xfId="24" xr:uid="{00000000-0005-0000-0000-000008000000}"/>
    <cellStyle name="桁区切り 2 4" xfId="28" xr:uid="{00000000-0005-0000-0000-000009000000}"/>
    <cellStyle name="桁区切り 2 5" xfId="39" xr:uid="{00000000-0005-0000-0000-00000A000000}"/>
    <cellStyle name="桁区切り 2 6" xfId="55" xr:uid="{00000000-0005-0000-0000-00000B000000}"/>
    <cellStyle name="桁区切り 2 7" xfId="56" xr:uid="{00000000-0005-0000-0000-00000C000000}"/>
    <cellStyle name="標準" xfId="0" builtinId="0"/>
    <cellStyle name="標準 10" xfId="16" xr:uid="{00000000-0005-0000-0000-00000E000000}"/>
    <cellStyle name="標準 2" xfId="2" xr:uid="{00000000-0005-0000-0000-00000F000000}"/>
    <cellStyle name="標準 2 2" xfId="14" xr:uid="{00000000-0005-0000-0000-000010000000}"/>
    <cellStyle name="標準 2 3" xfId="29" xr:uid="{00000000-0005-0000-0000-000011000000}"/>
    <cellStyle name="標準 2 3 2" xfId="49" xr:uid="{00000000-0005-0000-0000-000012000000}"/>
    <cellStyle name="標準 2 3 3" xfId="57" xr:uid="{00000000-0005-0000-0000-000013000000}"/>
    <cellStyle name="標準 2 3 4" xfId="58" xr:uid="{00000000-0005-0000-0000-000014000000}"/>
    <cellStyle name="標準 3" xfId="3" xr:uid="{00000000-0005-0000-0000-000015000000}"/>
    <cellStyle name="標準 3 2" xfId="12" xr:uid="{00000000-0005-0000-0000-000016000000}"/>
    <cellStyle name="標準 3 2 2" xfId="17" xr:uid="{00000000-0005-0000-0000-000017000000}"/>
    <cellStyle name="標準 3 2 3" xfId="40" xr:uid="{00000000-0005-0000-0000-000018000000}"/>
    <cellStyle name="標準 3 2 4" xfId="59" xr:uid="{00000000-0005-0000-0000-000019000000}"/>
    <cellStyle name="標準 3 2 5" xfId="60" xr:uid="{00000000-0005-0000-0000-00001A000000}"/>
    <cellStyle name="標準 3 2 6" xfId="87" xr:uid="{00000000-0005-0000-0000-00001B000000}"/>
    <cellStyle name="標準 3 2 7" xfId="89" xr:uid="{00000000-0005-0000-0000-00001C000000}"/>
    <cellStyle name="標準 3 2 7 2" xfId="93" xr:uid="{00000000-0005-0000-0000-00001D000000}"/>
    <cellStyle name="標準 3 2 8" xfId="90" xr:uid="{00000000-0005-0000-0000-00001E000000}"/>
    <cellStyle name="標準 3 3" xfId="15" xr:uid="{00000000-0005-0000-0000-00001F000000}"/>
    <cellStyle name="標準 3 3 2" xfId="41" xr:uid="{00000000-0005-0000-0000-000020000000}"/>
    <cellStyle name="標準 3 3 3" xfId="61" xr:uid="{00000000-0005-0000-0000-000021000000}"/>
    <cellStyle name="標準 3 3 4" xfId="62" xr:uid="{00000000-0005-0000-0000-000022000000}"/>
    <cellStyle name="標準 3 3 5" xfId="88" xr:uid="{00000000-0005-0000-0000-000023000000}"/>
    <cellStyle name="標準 3 3 6" xfId="91" xr:uid="{00000000-0005-0000-0000-000024000000}"/>
    <cellStyle name="標準 3 4" xfId="18" xr:uid="{00000000-0005-0000-0000-000025000000}"/>
    <cellStyle name="標準 3 5" xfId="30" xr:uid="{00000000-0005-0000-0000-000026000000}"/>
    <cellStyle name="標準 3 5 2" xfId="50" xr:uid="{00000000-0005-0000-0000-000027000000}"/>
    <cellStyle name="標準 3 5 3" xfId="63" xr:uid="{00000000-0005-0000-0000-000028000000}"/>
    <cellStyle name="標準 3 5 4" xfId="64" xr:uid="{00000000-0005-0000-0000-000029000000}"/>
    <cellStyle name="標準 4" xfId="4" xr:uid="{00000000-0005-0000-0000-00002A000000}"/>
    <cellStyle name="標準 4 2" xfId="31" xr:uid="{00000000-0005-0000-0000-00002B000000}"/>
    <cellStyle name="標準 4 2 2" xfId="51" xr:uid="{00000000-0005-0000-0000-00002C000000}"/>
    <cellStyle name="標準 4 2 3" xfId="65" xr:uid="{00000000-0005-0000-0000-00002D000000}"/>
    <cellStyle name="標準 4 2 4" xfId="66" xr:uid="{00000000-0005-0000-0000-00002E000000}"/>
    <cellStyle name="標準 5" xfId="5" xr:uid="{00000000-0005-0000-0000-00002F000000}"/>
    <cellStyle name="標準 5 2" xfId="10" xr:uid="{00000000-0005-0000-0000-000030000000}"/>
    <cellStyle name="標準 5 3" xfId="23" xr:uid="{00000000-0005-0000-0000-000031000000}"/>
    <cellStyle name="標準 5 4" xfId="32" xr:uid="{00000000-0005-0000-0000-000032000000}"/>
    <cellStyle name="標準 5 4 2" xfId="52" xr:uid="{00000000-0005-0000-0000-000033000000}"/>
    <cellStyle name="標準 5 4 3" xfId="67" xr:uid="{00000000-0005-0000-0000-000034000000}"/>
    <cellStyle name="標準 5 4 4" xfId="68" xr:uid="{00000000-0005-0000-0000-000035000000}"/>
    <cellStyle name="標準 6" xfId="7" xr:uid="{00000000-0005-0000-0000-000036000000}"/>
    <cellStyle name="標準 6 2" xfId="20" xr:uid="{00000000-0005-0000-0000-000037000000}"/>
    <cellStyle name="標準 6 2 2" xfId="43" xr:uid="{00000000-0005-0000-0000-000038000000}"/>
    <cellStyle name="標準 6 2 3" xfId="69" xr:uid="{00000000-0005-0000-0000-000039000000}"/>
    <cellStyle name="標準 6 2 4" xfId="70" xr:uid="{00000000-0005-0000-0000-00003A000000}"/>
    <cellStyle name="標準 6 3" xfId="25" xr:uid="{00000000-0005-0000-0000-00003B000000}"/>
    <cellStyle name="標準 6 3 2" xfId="46" xr:uid="{00000000-0005-0000-0000-00003C000000}"/>
    <cellStyle name="標準 6 3 3" xfId="71" xr:uid="{00000000-0005-0000-0000-00003D000000}"/>
    <cellStyle name="標準 6 3 4" xfId="72" xr:uid="{00000000-0005-0000-0000-00003E000000}"/>
    <cellStyle name="標準 6 4" xfId="33" xr:uid="{00000000-0005-0000-0000-00003F000000}"/>
    <cellStyle name="標準 6 5" xfId="37" xr:uid="{00000000-0005-0000-0000-000040000000}"/>
    <cellStyle name="標準 6 6" xfId="73" xr:uid="{00000000-0005-0000-0000-000041000000}"/>
    <cellStyle name="標準 6 7" xfId="74" xr:uid="{00000000-0005-0000-0000-000042000000}"/>
    <cellStyle name="標準 7" xfId="6" xr:uid="{00000000-0005-0000-0000-000043000000}"/>
    <cellStyle name="標準 7 2" xfId="19" xr:uid="{00000000-0005-0000-0000-000044000000}"/>
    <cellStyle name="標準 7 2 2" xfId="42" xr:uid="{00000000-0005-0000-0000-000045000000}"/>
    <cellStyle name="標準 7 2 3" xfId="75" xr:uid="{00000000-0005-0000-0000-000046000000}"/>
    <cellStyle name="標準 7 2 4" xfId="76" xr:uid="{00000000-0005-0000-0000-000047000000}"/>
    <cellStyle name="標準 7 3" xfId="26" xr:uid="{00000000-0005-0000-0000-000048000000}"/>
    <cellStyle name="標準 7 3 2" xfId="47" xr:uid="{00000000-0005-0000-0000-000049000000}"/>
    <cellStyle name="標準 7 3 3" xfId="77" xr:uid="{00000000-0005-0000-0000-00004A000000}"/>
    <cellStyle name="標準 7 3 4" xfId="78" xr:uid="{00000000-0005-0000-0000-00004B000000}"/>
    <cellStyle name="標準 7 4" xfId="34" xr:uid="{00000000-0005-0000-0000-00004C000000}"/>
    <cellStyle name="標準 7 5" xfId="36" xr:uid="{00000000-0005-0000-0000-00004D000000}"/>
    <cellStyle name="標準 7 6" xfId="79" xr:uid="{00000000-0005-0000-0000-00004E000000}"/>
    <cellStyle name="標準 7 7" xfId="80" xr:uid="{00000000-0005-0000-0000-00004F000000}"/>
    <cellStyle name="標準 8" xfId="8" xr:uid="{00000000-0005-0000-0000-000050000000}"/>
    <cellStyle name="標準 8 2" xfId="21" xr:uid="{00000000-0005-0000-0000-000051000000}"/>
    <cellStyle name="標準 8 2 2" xfId="44" xr:uid="{00000000-0005-0000-0000-000052000000}"/>
    <cellStyle name="標準 8 2 3" xfId="81" xr:uid="{00000000-0005-0000-0000-000053000000}"/>
    <cellStyle name="標準 8 2 4" xfId="82" xr:uid="{00000000-0005-0000-0000-000054000000}"/>
    <cellStyle name="標準 8 3" xfId="27" xr:uid="{00000000-0005-0000-0000-000055000000}"/>
    <cellStyle name="標準 8 3 2" xfId="48" xr:uid="{00000000-0005-0000-0000-000056000000}"/>
    <cellStyle name="標準 8 3 3" xfId="83" xr:uid="{00000000-0005-0000-0000-000057000000}"/>
    <cellStyle name="標準 8 3 4" xfId="84" xr:uid="{00000000-0005-0000-0000-000058000000}"/>
    <cellStyle name="標準 8 4" xfId="35" xr:uid="{00000000-0005-0000-0000-000059000000}"/>
    <cellStyle name="標準 8 5" xfId="38" xr:uid="{00000000-0005-0000-0000-00005A000000}"/>
    <cellStyle name="標準 8 6" xfId="85" xr:uid="{00000000-0005-0000-0000-00005B000000}"/>
    <cellStyle name="標準 8 7" xfId="86" xr:uid="{00000000-0005-0000-0000-00005C000000}"/>
    <cellStyle name="標準 9" xfId="11" xr:uid="{00000000-0005-0000-0000-00005D000000}"/>
  </cellStyles>
  <dxfs count="0"/>
  <tableStyles count="0" defaultTableStyle="TableStyleMedium9" defaultPivotStyle="PivotStyleLight16"/>
  <colors>
    <mruColors>
      <color rgb="FF0000FF"/>
      <color rgb="FF006600"/>
      <color rgb="FF99FF66"/>
      <color rgb="FF996633"/>
      <color rgb="FF0066FF"/>
      <color rgb="FFFF6600"/>
      <color rgb="FF6600FF"/>
      <color rgb="FFFF00FF"/>
      <color rgb="FFCC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74236111111111"/>
          <c:y val="4.5847296014063392E-2"/>
          <c:w val="0.78316689814814811"/>
          <c:h val="0.87918884345840231"/>
        </c:manualLayout>
      </c:layout>
      <c:scatterChart>
        <c:scatterStyle val="lineMarker"/>
        <c:varyColors val="0"/>
        <c:ser>
          <c:idx val="0"/>
          <c:order val="0"/>
          <c:tx>
            <c:strRef>
              <c:f>Rng比較!$C$12</c:f>
              <c:strCache>
                <c:ptCount val="1"/>
                <c:pt idx="0">
                  <c:v>238U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Rng比較!$C$25:$C$45</c:f>
              <c:numCache>
                <c:formatCode>0_);[Red]\(0\)</c:formatCode>
                <c:ptCount val="21"/>
                <c:pt idx="0">
                  <c:v>22.206800000000001</c:v>
                </c:pt>
                <c:pt idx="1">
                  <c:v>33.186399999999999</c:v>
                </c:pt>
                <c:pt idx="2">
                  <c:v>42.547800000000002</c:v>
                </c:pt>
                <c:pt idx="3">
                  <c:v>60.009</c:v>
                </c:pt>
                <c:pt idx="4">
                  <c:v>85.962800000000001</c:v>
                </c:pt>
                <c:pt idx="5">
                  <c:v>103.8664</c:v>
                </c:pt>
                <c:pt idx="6">
                  <c:v>151.7208</c:v>
                </c:pt>
                <c:pt idx="7">
                  <c:v>204.518</c:v>
                </c:pt>
                <c:pt idx="8">
                  <c:v>261.959</c:v>
                </c:pt>
                <c:pt idx="9">
                  <c:v>324.07980000000003</c:v>
                </c:pt>
                <c:pt idx="10">
                  <c:v>617.97900000000004</c:v>
                </c:pt>
                <c:pt idx="11">
                  <c:v>1193.5999999999999</c:v>
                </c:pt>
                <c:pt idx="12">
                  <c:v>1655.2</c:v>
                </c:pt>
                <c:pt idx="13">
                  <c:v>3052.4</c:v>
                </c:pt>
                <c:pt idx="14">
                  <c:v>4750.4000000000005</c:v>
                </c:pt>
                <c:pt idx="15">
                  <c:v>6694.9999999999991</c:v>
                </c:pt>
                <c:pt idx="16">
                  <c:v>8873</c:v>
                </c:pt>
                <c:pt idx="17">
                  <c:v>11229.800000000001</c:v>
                </c:pt>
                <c:pt idx="18">
                  <c:v>19155</c:v>
                </c:pt>
                <c:pt idx="19">
                  <c:v>37640</c:v>
                </c:pt>
                <c:pt idx="20">
                  <c:v>44284.4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28-4E47-9463-8922518EA33F}"/>
            </c:ext>
          </c:extLst>
        </c:ser>
        <c:ser>
          <c:idx val="1"/>
          <c:order val="1"/>
          <c:tx>
            <c:strRef>
              <c:f>Rng比較!$D$12</c:f>
              <c:strCache>
                <c:ptCount val="1"/>
                <c:pt idx="0">
                  <c:v>197Au</c:v>
                </c:pt>
              </c:strCache>
            </c:strRef>
          </c:tx>
          <c:spPr>
            <a:ln w="19050">
              <a:solidFill>
                <a:srgbClr val="6600FF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Rng比較!$D$25:$D$45</c:f>
              <c:numCache>
                <c:formatCode>0_);[Red]\(0\)</c:formatCode>
                <c:ptCount val="21"/>
                <c:pt idx="0">
                  <c:v>22.193999999999999</c:v>
                </c:pt>
                <c:pt idx="1">
                  <c:v>32.754799999999996</c:v>
                </c:pt>
                <c:pt idx="2">
                  <c:v>42.062399999999997</c:v>
                </c:pt>
                <c:pt idx="3">
                  <c:v>60.113</c:v>
                </c:pt>
                <c:pt idx="4">
                  <c:v>87.873199999999997</c:v>
                </c:pt>
                <c:pt idx="5">
                  <c:v>107.29300000000001</c:v>
                </c:pt>
                <c:pt idx="6">
                  <c:v>159.28039999999999</c:v>
                </c:pt>
                <c:pt idx="7">
                  <c:v>216.19239999999999</c:v>
                </c:pt>
                <c:pt idx="8">
                  <c:v>278.29449999999997</c:v>
                </c:pt>
                <c:pt idx="9">
                  <c:v>345.94060000000002</c:v>
                </c:pt>
                <c:pt idx="10">
                  <c:v>667.46600000000001</c:v>
                </c:pt>
                <c:pt idx="11">
                  <c:v>1291.2</c:v>
                </c:pt>
                <c:pt idx="12">
                  <c:v>1789.5</c:v>
                </c:pt>
                <c:pt idx="13">
                  <c:v>3304.4</c:v>
                </c:pt>
                <c:pt idx="14">
                  <c:v>5140</c:v>
                </c:pt>
                <c:pt idx="15">
                  <c:v>7263.5</c:v>
                </c:pt>
                <c:pt idx="16">
                  <c:v>9626.7999999999993</c:v>
                </c:pt>
                <c:pt idx="17">
                  <c:v>12188.599999999999</c:v>
                </c:pt>
                <c:pt idx="18">
                  <c:v>20865</c:v>
                </c:pt>
                <c:pt idx="19">
                  <c:v>41126.400000000001</c:v>
                </c:pt>
                <c:pt idx="20">
                  <c:v>48427.5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28-4E47-9463-8922518EA33F}"/>
            </c:ext>
          </c:extLst>
        </c:ser>
        <c:ser>
          <c:idx val="2"/>
          <c:order val="2"/>
          <c:tx>
            <c:strRef>
              <c:f>Rng比較!$E$12</c:f>
              <c:strCache>
                <c:ptCount val="1"/>
                <c:pt idx="0">
                  <c:v>136Xe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Rng比較!$E$25:$E$45</c:f>
              <c:numCache>
                <c:formatCode>0_);[Red]\(0\)</c:formatCode>
                <c:ptCount val="21"/>
                <c:pt idx="0">
                  <c:v>17.809999999999999</c:v>
                </c:pt>
                <c:pt idx="1">
                  <c:v>27.481999999999999</c:v>
                </c:pt>
                <c:pt idx="2">
                  <c:v>36.129199999999997</c:v>
                </c:pt>
                <c:pt idx="3">
                  <c:v>53.11</c:v>
                </c:pt>
                <c:pt idx="4">
                  <c:v>79.941600000000008</c:v>
                </c:pt>
                <c:pt idx="5">
                  <c:v>99.281999999999996</c:v>
                </c:pt>
                <c:pt idx="6">
                  <c:v>153.33000000000001</c:v>
                </c:pt>
                <c:pt idx="7">
                  <c:v>215.61760000000001</c:v>
                </c:pt>
                <c:pt idx="8">
                  <c:v>286.392</c:v>
                </c:pt>
                <c:pt idx="9">
                  <c:v>365.5992</c:v>
                </c:pt>
                <c:pt idx="10">
                  <c:v>761.13400000000001</c:v>
                </c:pt>
                <c:pt idx="11">
                  <c:v>1573.6000000000001</c:v>
                </c:pt>
                <c:pt idx="12">
                  <c:v>2246</c:v>
                </c:pt>
                <c:pt idx="13">
                  <c:v>4330.8</c:v>
                </c:pt>
                <c:pt idx="14">
                  <c:v>6899.9999999999991</c:v>
                </c:pt>
                <c:pt idx="15">
                  <c:v>9912</c:v>
                </c:pt>
                <c:pt idx="16">
                  <c:v>13284</c:v>
                </c:pt>
                <c:pt idx="17">
                  <c:v>16966</c:v>
                </c:pt>
                <c:pt idx="18">
                  <c:v>29467.999999999996</c:v>
                </c:pt>
                <c:pt idx="19">
                  <c:v>58885.599999999999</c:v>
                </c:pt>
                <c:pt idx="20">
                  <c:v>69522.8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528-4E47-9463-8922518EA33F}"/>
            </c:ext>
          </c:extLst>
        </c:ser>
        <c:ser>
          <c:idx val="3"/>
          <c:order val="3"/>
          <c:tx>
            <c:strRef>
              <c:f>Rng比較!$F$12</c:f>
              <c:strCache>
                <c:ptCount val="1"/>
                <c:pt idx="0">
                  <c:v>84Kr</c:v>
                </c:pt>
              </c:strCache>
            </c:strRef>
          </c:tx>
          <c:spPr>
            <a:ln w="19050">
              <a:solidFill>
                <a:srgbClr val="FF6600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Rng比較!$F$25:$F$45</c:f>
              <c:numCache>
                <c:formatCode>0_);[Red]\(0\)</c:formatCode>
                <c:ptCount val="21"/>
                <c:pt idx="0">
                  <c:v>15.298</c:v>
                </c:pt>
                <c:pt idx="1">
                  <c:v>24.548000000000002</c:v>
                </c:pt>
                <c:pt idx="2">
                  <c:v>33.401999999999994</c:v>
                </c:pt>
                <c:pt idx="3">
                  <c:v>51.637999999999998</c:v>
                </c:pt>
                <c:pt idx="4">
                  <c:v>81.634</c:v>
                </c:pt>
                <c:pt idx="5">
                  <c:v>103.9</c:v>
                </c:pt>
                <c:pt idx="6">
                  <c:v>168.01599999999999</c:v>
                </c:pt>
                <c:pt idx="7">
                  <c:v>245.08800000000002</c:v>
                </c:pt>
                <c:pt idx="8">
                  <c:v>335.7</c:v>
                </c:pt>
                <c:pt idx="9">
                  <c:v>437.49079999999998</c:v>
                </c:pt>
                <c:pt idx="10">
                  <c:v>959.62400000000002</c:v>
                </c:pt>
                <c:pt idx="11">
                  <c:v>2050</c:v>
                </c:pt>
                <c:pt idx="12">
                  <c:v>2956</c:v>
                </c:pt>
                <c:pt idx="13">
                  <c:v>5802</c:v>
                </c:pt>
                <c:pt idx="14">
                  <c:v>9356</c:v>
                </c:pt>
                <c:pt idx="15">
                  <c:v>13530</c:v>
                </c:pt>
                <c:pt idx="16">
                  <c:v>18188.400000000001</c:v>
                </c:pt>
                <c:pt idx="17">
                  <c:v>23308.799999999996</c:v>
                </c:pt>
                <c:pt idx="18">
                  <c:v>40788</c:v>
                </c:pt>
                <c:pt idx="19">
                  <c:v>81905.599999999991</c:v>
                </c:pt>
                <c:pt idx="20">
                  <c:v>96840.799999999988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528-4E47-9463-8922518EA33F}"/>
            </c:ext>
          </c:extLst>
        </c:ser>
        <c:ser>
          <c:idx val="4"/>
          <c:order val="4"/>
          <c:tx>
            <c:strRef>
              <c:f>Rng比較!$G$12</c:f>
              <c:strCache>
                <c:ptCount val="1"/>
                <c:pt idx="0">
                  <c:v>56Fe</c:v>
                </c:pt>
              </c:strCache>
            </c:strRef>
          </c:tx>
          <c:spPr>
            <a:ln w="19050">
              <a:solidFill>
                <a:srgbClr val="006600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Rng比較!$G$25:$G$45</c:f>
              <c:numCache>
                <c:formatCode>0_);[Red]\(0\)</c:formatCode>
                <c:ptCount val="21"/>
                <c:pt idx="0">
                  <c:v>12.726000000000001</c:v>
                </c:pt>
                <c:pt idx="1">
                  <c:v>21.092000000000002</c:v>
                </c:pt>
                <c:pt idx="2">
                  <c:v>29.474</c:v>
                </c:pt>
                <c:pt idx="3">
                  <c:v>47.878</c:v>
                </c:pt>
                <c:pt idx="4">
                  <c:v>80.68119999999999</c:v>
                </c:pt>
                <c:pt idx="5">
                  <c:v>106.242</c:v>
                </c:pt>
                <c:pt idx="6">
                  <c:v>182.732</c:v>
                </c:pt>
                <c:pt idx="7">
                  <c:v>275.77200000000005</c:v>
                </c:pt>
                <c:pt idx="8">
                  <c:v>384.68</c:v>
                </c:pt>
                <c:pt idx="9">
                  <c:v>509.32</c:v>
                </c:pt>
                <c:pt idx="10">
                  <c:v>1154</c:v>
                </c:pt>
                <c:pt idx="11">
                  <c:v>2522</c:v>
                </c:pt>
                <c:pt idx="12">
                  <c:v>3684.0000000000005</c:v>
                </c:pt>
                <c:pt idx="13">
                  <c:v>7359.9999999999991</c:v>
                </c:pt>
                <c:pt idx="14">
                  <c:v>11956.000000000002</c:v>
                </c:pt>
                <c:pt idx="15">
                  <c:v>17360</c:v>
                </c:pt>
                <c:pt idx="16">
                  <c:v>23448</c:v>
                </c:pt>
                <c:pt idx="17">
                  <c:v>30135.999999999996</c:v>
                </c:pt>
                <c:pt idx="18">
                  <c:v>52946</c:v>
                </c:pt>
                <c:pt idx="19">
                  <c:v>106853.6</c:v>
                </c:pt>
                <c:pt idx="20">
                  <c:v>126388.79999999999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528-4E47-9463-8922518EA33F}"/>
            </c:ext>
          </c:extLst>
        </c:ser>
        <c:ser>
          <c:idx val="5"/>
          <c:order val="5"/>
          <c:tx>
            <c:strRef>
              <c:f>Rng比較!$H$12</c:f>
              <c:strCache>
                <c:ptCount val="1"/>
                <c:pt idx="0">
                  <c:v>40Ar</c:v>
                </c:pt>
              </c:strCache>
            </c:strRef>
          </c:tx>
          <c:spPr>
            <a:ln w="19050">
              <a:solidFill>
                <a:srgbClr val="0066FF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Rng比較!$H$25:$H$45</c:f>
              <c:numCache>
                <c:formatCode>0_);[Red]\(0\)</c:formatCode>
                <c:ptCount val="21"/>
                <c:pt idx="0">
                  <c:v>12.54</c:v>
                </c:pt>
                <c:pt idx="1">
                  <c:v>21.86</c:v>
                </c:pt>
                <c:pt idx="2">
                  <c:v>31.86</c:v>
                </c:pt>
                <c:pt idx="3">
                  <c:v>54.87</c:v>
                </c:pt>
                <c:pt idx="4">
                  <c:v>97.17</c:v>
                </c:pt>
                <c:pt idx="5">
                  <c:v>130.47</c:v>
                </c:pt>
                <c:pt idx="6">
                  <c:v>231.37</c:v>
                </c:pt>
                <c:pt idx="7">
                  <c:v>356.72</c:v>
                </c:pt>
                <c:pt idx="8">
                  <c:v>505.52</c:v>
                </c:pt>
                <c:pt idx="9">
                  <c:v>676.03</c:v>
                </c:pt>
                <c:pt idx="10">
                  <c:v>1560</c:v>
                </c:pt>
                <c:pt idx="11">
                  <c:v>3478</c:v>
                </c:pt>
                <c:pt idx="12">
                  <c:v>5100</c:v>
                </c:pt>
                <c:pt idx="13">
                  <c:v>10250</c:v>
                </c:pt>
                <c:pt idx="14">
                  <c:v>16740</c:v>
                </c:pt>
                <c:pt idx="15">
                  <c:v>24360</c:v>
                </c:pt>
                <c:pt idx="16">
                  <c:v>32950</c:v>
                </c:pt>
                <c:pt idx="17">
                  <c:v>42370</c:v>
                </c:pt>
                <c:pt idx="18">
                  <c:v>74590</c:v>
                </c:pt>
                <c:pt idx="19">
                  <c:v>150844</c:v>
                </c:pt>
                <c:pt idx="20">
                  <c:v>178480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528-4E47-9463-8922518EA33F}"/>
            </c:ext>
          </c:extLst>
        </c:ser>
        <c:ser>
          <c:idx val="6"/>
          <c:order val="6"/>
          <c:tx>
            <c:strRef>
              <c:f>Rng比較!$I$12</c:f>
              <c:strCache>
                <c:ptCount val="1"/>
                <c:pt idx="0">
                  <c:v>20Ne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Rng比較!$I$25:$I$45</c:f>
              <c:numCache>
                <c:formatCode>0_);[Red]\(0\)</c:formatCode>
                <c:ptCount val="21"/>
                <c:pt idx="0">
                  <c:v>11.09</c:v>
                </c:pt>
                <c:pt idx="1">
                  <c:v>21.25</c:v>
                </c:pt>
                <c:pt idx="2">
                  <c:v>32.75</c:v>
                </c:pt>
                <c:pt idx="3">
                  <c:v>60.86</c:v>
                </c:pt>
                <c:pt idx="4">
                  <c:v>116.53</c:v>
                </c:pt>
                <c:pt idx="5">
                  <c:v>162.85</c:v>
                </c:pt>
                <c:pt idx="6">
                  <c:v>310.91000000000003</c:v>
                </c:pt>
                <c:pt idx="7">
                  <c:v>504.37</c:v>
                </c:pt>
                <c:pt idx="8">
                  <c:v>740.9</c:v>
                </c:pt>
                <c:pt idx="9">
                  <c:v>1020</c:v>
                </c:pt>
                <c:pt idx="10">
                  <c:v>2480</c:v>
                </c:pt>
                <c:pt idx="11">
                  <c:v>5700</c:v>
                </c:pt>
                <c:pt idx="12">
                  <c:v>8450</c:v>
                </c:pt>
                <c:pt idx="13">
                  <c:v>17170</c:v>
                </c:pt>
                <c:pt idx="14">
                  <c:v>28180</c:v>
                </c:pt>
                <c:pt idx="15">
                  <c:v>41110</c:v>
                </c:pt>
                <c:pt idx="16">
                  <c:v>55690</c:v>
                </c:pt>
                <c:pt idx="17">
                  <c:v>71680</c:v>
                </c:pt>
                <c:pt idx="18">
                  <c:v>126380</c:v>
                </c:pt>
                <c:pt idx="19">
                  <c:v>255810</c:v>
                </c:pt>
                <c:pt idx="20">
                  <c:v>302730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528-4E47-9463-8922518EA33F}"/>
            </c:ext>
          </c:extLst>
        </c:ser>
        <c:ser>
          <c:idx val="7"/>
          <c:order val="7"/>
          <c:tx>
            <c:strRef>
              <c:f>Rng比較!$J$12</c:f>
              <c:strCache>
                <c:ptCount val="1"/>
                <c:pt idx="0">
                  <c:v>12C</c:v>
                </c:pt>
              </c:strCache>
            </c:strRef>
          </c:tx>
          <c:spPr>
            <a:ln w="19050">
              <a:solidFill>
                <a:srgbClr val="996633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Rng比較!$J$25:$J$45</c:f>
              <c:numCache>
                <c:formatCode>0_);[Red]\(0\)</c:formatCode>
                <c:ptCount val="21"/>
                <c:pt idx="0">
                  <c:v>11.44</c:v>
                </c:pt>
                <c:pt idx="1">
                  <c:v>24.538</c:v>
                </c:pt>
                <c:pt idx="2">
                  <c:v>40.498000000000005</c:v>
                </c:pt>
                <c:pt idx="3">
                  <c:v>82.12</c:v>
                </c:pt>
                <c:pt idx="4">
                  <c:v>170.16399999999999</c:v>
                </c:pt>
                <c:pt idx="5">
                  <c:v>245.35</c:v>
                </c:pt>
                <c:pt idx="6">
                  <c:v>491.17</c:v>
                </c:pt>
                <c:pt idx="7">
                  <c:v>814.62000000000012</c:v>
                </c:pt>
                <c:pt idx="8">
                  <c:v>1210</c:v>
                </c:pt>
                <c:pt idx="9">
                  <c:v>1670</c:v>
                </c:pt>
                <c:pt idx="10">
                  <c:v>4140</c:v>
                </c:pt>
                <c:pt idx="11">
                  <c:v>9576</c:v>
                </c:pt>
                <c:pt idx="12">
                  <c:v>14200</c:v>
                </c:pt>
                <c:pt idx="13">
                  <c:v>28920</c:v>
                </c:pt>
                <c:pt idx="14">
                  <c:v>47544</c:v>
                </c:pt>
                <c:pt idx="15">
                  <c:v>69290</c:v>
                </c:pt>
                <c:pt idx="16">
                  <c:v>93920</c:v>
                </c:pt>
                <c:pt idx="17">
                  <c:v>121006</c:v>
                </c:pt>
                <c:pt idx="18">
                  <c:v>213030</c:v>
                </c:pt>
                <c:pt idx="19">
                  <c:v>431230</c:v>
                </c:pt>
                <c:pt idx="20">
                  <c:v>510118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528-4E47-9463-8922518EA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400256"/>
        <c:axId val="459403392"/>
        <c:extLst>
          <c:ext xmlns:c15="http://schemas.microsoft.com/office/drawing/2012/chart" uri="{02D57815-91ED-43cb-92C2-25804820EDAC}">
            <c15:filteredScatter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Rng比較!$K$12</c15:sqref>
                        </c15:formulaRef>
                      </c:ext>
                    </c:extLst>
                    <c:strCache>
                      <c:ptCount val="1"/>
                      <c:pt idx="0">
                        <c:v>4He</c:v>
                      </c:pt>
                    </c:strCache>
                  </c:strRef>
                </c:tx>
                <c:spPr>
                  <a:ln w="19050">
                    <a:solidFill>
                      <a:srgbClr val="92D050"/>
                    </a:solidFill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Rng比較!$B$25:$B$45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8</c:v>
                      </c:pt>
                      <c:pt idx="5">
                        <c:v>10</c:v>
                      </c:pt>
                      <c:pt idx="6">
                        <c:v>15</c:v>
                      </c:pt>
                      <c:pt idx="7">
                        <c:v>20</c:v>
                      </c:pt>
                      <c:pt idx="8">
                        <c:v>25</c:v>
                      </c:pt>
                      <c:pt idx="9">
                        <c:v>30</c:v>
                      </c:pt>
                      <c:pt idx="10">
                        <c:v>50</c:v>
                      </c:pt>
                      <c:pt idx="11">
                        <c:v>80</c:v>
                      </c:pt>
                      <c:pt idx="12">
                        <c:v>100</c:v>
                      </c:pt>
                      <c:pt idx="13">
                        <c:v>150</c:v>
                      </c:pt>
                      <c:pt idx="14">
                        <c:v>200</c:v>
                      </c:pt>
                      <c:pt idx="15">
                        <c:v>250</c:v>
                      </c:pt>
                      <c:pt idx="16">
                        <c:v>300</c:v>
                      </c:pt>
                      <c:pt idx="17">
                        <c:v>350</c:v>
                      </c:pt>
                      <c:pt idx="18">
                        <c:v>500</c:v>
                      </c:pt>
                      <c:pt idx="19">
                        <c:v>800</c:v>
                      </c:pt>
                      <c:pt idx="20">
                        <c:v>900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Rng比較!$K$25:$K$45</c15:sqref>
                        </c15:formulaRef>
                      </c:ext>
                    </c:extLst>
                    <c:numCache>
                      <c:formatCode>0.000E+00</c:formatCode>
                      <c:ptCount val="21"/>
                      <c:pt idx="0">
                        <c:v>17.77</c:v>
                      </c:pt>
                      <c:pt idx="1">
                        <c:v>49.23</c:v>
                      </c:pt>
                      <c:pt idx="2">
                        <c:v>93.4</c:v>
                      </c:pt>
                      <c:pt idx="3">
                        <c:v>217.26</c:v>
                      </c:pt>
                      <c:pt idx="4">
                        <c:v>484.07600000000002</c:v>
                      </c:pt>
                      <c:pt idx="5">
                        <c:v>711.68</c:v>
                      </c:pt>
                      <c:pt idx="6">
                        <c:v>1450</c:v>
                      </c:pt>
                      <c:pt idx="7">
                        <c:v>2400</c:v>
                      </c:pt>
                      <c:pt idx="8">
                        <c:v>3560</c:v>
                      </c:pt>
                      <c:pt idx="9">
                        <c:v>4930</c:v>
                      </c:pt>
                      <c:pt idx="10">
                        <c:v>12240</c:v>
                      </c:pt>
                      <c:pt idx="11">
                        <c:v>28244</c:v>
                      </c:pt>
                      <c:pt idx="12">
                        <c:v>41870</c:v>
                      </c:pt>
                      <c:pt idx="13">
                        <c:v>85050</c:v>
                      </c:pt>
                      <c:pt idx="14">
                        <c:v>139410</c:v>
                      </c:pt>
                      <c:pt idx="15">
                        <c:v>203210</c:v>
                      </c:pt>
                      <c:pt idx="16">
                        <c:v>275060</c:v>
                      </c:pt>
                      <c:pt idx="17">
                        <c:v>353830</c:v>
                      </c:pt>
                      <c:pt idx="18">
                        <c:v>622900</c:v>
                      </c:pt>
                      <c:pt idx="19">
                        <c:v>1262000</c:v>
                      </c:pt>
                      <c:pt idx="20">
                        <c:v>1490000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9528-4E47-9463-8922518EA33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Rng比較!$L$12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ln w="19050">
                    <a:solidFill>
                      <a:srgbClr val="FFC000"/>
                    </a:solidFill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Rng比較!$B$25:$B$45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8</c:v>
                      </c:pt>
                      <c:pt idx="5">
                        <c:v>10</c:v>
                      </c:pt>
                      <c:pt idx="6">
                        <c:v>15</c:v>
                      </c:pt>
                      <c:pt idx="7">
                        <c:v>20</c:v>
                      </c:pt>
                      <c:pt idx="8">
                        <c:v>25</c:v>
                      </c:pt>
                      <c:pt idx="9">
                        <c:v>30</c:v>
                      </c:pt>
                      <c:pt idx="10">
                        <c:v>50</c:v>
                      </c:pt>
                      <c:pt idx="11">
                        <c:v>80</c:v>
                      </c:pt>
                      <c:pt idx="12">
                        <c:v>100</c:v>
                      </c:pt>
                      <c:pt idx="13">
                        <c:v>150</c:v>
                      </c:pt>
                      <c:pt idx="14">
                        <c:v>200</c:v>
                      </c:pt>
                      <c:pt idx="15">
                        <c:v>250</c:v>
                      </c:pt>
                      <c:pt idx="16">
                        <c:v>300</c:v>
                      </c:pt>
                      <c:pt idx="17">
                        <c:v>350</c:v>
                      </c:pt>
                      <c:pt idx="18">
                        <c:v>500</c:v>
                      </c:pt>
                      <c:pt idx="19">
                        <c:v>800</c:v>
                      </c:pt>
                      <c:pt idx="20">
                        <c:v>900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Rng比較!$L$25:$L$45</c15:sqref>
                        </c15:formulaRef>
                      </c:ext>
                    </c:extLst>
                    <c:numCache>
                      <c:formatCode>0.000E+00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528-4E47-9463-8922518EA33F}"/>
                  </c:ext>
                </c:extLst>
              </c15:ser>
            </c15:filteredScatterSeries>
          </c:ext>
        </c:extLst>
      </c:scatterChart>
      <c:valAx>
        <c:axId val="459400256"/>
        <c:scaling>
          <c:logBase val="10"/>
          <c:orientation val="minMax"/>
          <c:max val="700"/>
          <c:min val="10"/>
        </c:scaling>
        <c:delete val="0"/>
        <c:axPos val="b"/>
        <c:majorGridlines>
          <c:spPr>
            <a:ln w="9525">
              <a:solidFill>
                <a:schemeClr val="tx1">
                  <a:lumMod val="50000"/>
                  <a:lumOff val="50000"/>
                </a:schemeClr>
              </a:solidFill>
              <a:prstDash val="dash"/>
            </a:ln>
          </c:spPr>
        </c:majorGridlines>
        <c:minorGridlines>
          <c:spPr>
            <a:ln>
              <a:solidFill>
                <a:srgbClr val="CCECFF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E beam [MeV/A]</a:t>
                </a:r>
                <a:endParaRPr lang="ja-JP" sz="1200"/>
              </a:p>
            </c:rich>
          </c:tx>
          <c:layout>
            <c:manualLayout>
              <c:xMode val="edge"/>
              <c:yMode val="edge"/>
              <c:x val="0.66300902777777782"/>
              <c:y val="0.83615388888888897"/>
            </c:manualLayout>
          </c:layout>
          <c:overlay val="0"/>
          <c:spPr>
            <a:solidFill>
              <a:schemeClr val="bg1"/>
            </a:solidFill>
          </c:spPr>
        </c:title>
        <c:numFmt formatCode="General" sourceLinked="0"/>
        <c:majorTickMark val="cross"/>
        <c:minorTickMark val="in"/>
        <c:tickLblPos val="nextTo"/>
        <c:txPr>
          <a:bodyPr/>
          <a:lstStyle/>
          <a:p>
            <a:pPr>
              <a:defRPr b="1"/>
            </a:pPr>
            <a:endParaRPr lang="ja-JP"/>
          </a:p>
        </c:txPr>
        <c:crossAx val="459403392"/>
        <c:crosses val="autoZero"/>
        <c:crossBetween val="midCat"/>
        <c:majorUnit val="10"/>
      </c:valAx>
      <c:valAx>
        <c:axId val="45940339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9525">
              <a:solidFill>
                <a:schemeClr val="tx2"/>
              </a:solidFill>
              <a:prstDash val="dash"/>
            </a:ln>
          </c:spPr>
        </c:majorGridlines>
        <c:min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 [µm]</a:t>
                </a:r>
              </a:p>
            </c:rich>
          </c:tx>
          <c:layout>
            <c:manualLayout>
              <c:xMode val="edge"/>
              <c:yMode val="edge"/>
              <c:x val="1.2012440542203197E-2"/>
              <c:y val="0.31799994607249499"/>
            </c:manualLayout>
          </c:layout>
          <c:overlay val="0"/>
          <c:spPr>
            <a:solidFill>
              <a:schemeClr val="bg1"/>
            </a:solidFill>
          </c:spPr>
        </c:title>
        <c:numFmt formatCode="0.E+0" sourceLinked="0"/>
        <c:majorTickMark val="cross"/>
        <c:minorTickMark val="out"/>
        <c:tickLblPos val="nextTo"/>
        <c:spPr>
          <a:ln>
            <a:solidFill>
              <a:schemeClr val="tx2"/>
            </a:solidFill>
          </a:ln>
        </c:spPr>
        <c:txPr>
          <a:bodyPr/>
          <a:lstStyle/>
          <a:p>
            <a:pPr>
              <a:defRPr b="1"/>
            </a:pPr>
            <a:endParaRPr lang="ja-JP"/>
          </a:p>
        </c:txPr>
        <c:crossAx val="459400256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0487314814814817"/>
          <c:y val="7.1311111111111103E-2"/>
          <c:w val="0.15206649735322694"/>
          <c:h val="0.38119277777777777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000" b="1"/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>
      <a:noFill/>
    </a:ln>
  </c:spPr>
  <c:txPr>
    <a:bodyPr/>
    <a:lstStyle/>
    <a:p>
      <a:pPr>
        <a:defRPr sz="1100" baseline="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74236111111111"/>
          <c:y val="4.5847296014063392E-2"/>
          <c:w val="0.78316689814814811"/>
          <c:h val="0.87918884345840231"/>
        </c:manualLayout>
      </c:layout>
      <c:scatterChart>
        <c:scatterStyle val="lineMarker"/>
        <c:varyColors val="0"/>
        <c:ser>
          <c:idx val="0"/>
          <c:order val="0"/>
          <c:tx>
            <c:strRef>
              <c:f>Rng比較!$C$12</c:f>
              <c:strCache>
                <c:ptCount val="1"/>
                <c:pt idx="0">
                  <c:v>238U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Rng比較!$C$25:$C$45</c:f>
              <c:numCache>
                <c:formatCode>0_);[Red]\(0\)</c:formatCode>
                <c:ptCount val="21"/>
                <c:pt idx="0">
                  <c:v>22.206800000000001</c:v>
                </c:pt>
                <c:pt idx="1">
                  <c:v>33.186399999999999</c:v>
                </c:pt>
                <c:pt idx="2">
                  <c:v>42.547800000000002</c:v>
                </c:pt>
                <c:pt idx="3">
                  <c:v>60.009</c:v>
                </c:pt>
                <c:pt idx="4">
                  <c:v>85.962800000000001</c:v>
                </c:pt>
                <c:pt idx="5">
                  <c:v>103.8664</c:v>
                </c:pt>
                <c:pt idx="6">
                  <c:v>151.7208</c:v>
                </c:pt>
                <c:pt idx="7">
                  <c:v>204.518</c:v>
                </c:pt>
                <c:pt idx="8">
                  <c:v>261.959</c:v>
                </c:pt>
                <c:pt idx="9">
                  <c:v>324.07980000000003</c:v>
                </c:pt>
                <c:pt idx="10">
                  <c:v>617.97900000000004</c:v>
                </c:pt>
                <c:pt idx="11">
                  <c:v>1193.5999999999999</c:v>
                </c:pt>
                <c:pt idx="12">
                  <c:v>1655.2</c:v>
                </c:pt>
                <c:pt idx="13">
                  <c:v>3052.4</c:v>
                </c:pt>
                <c:pt idx="14">
                  <c:v>4750.4000000000005</c:v>
                </c:pt>
                <c:pt idx="15">
                  <c:v>6694.9999999999991</c:v>
                </c:pt>
                <c:pt idx="16">
                  <c:v>8873</c:v>
                </c:pt>
                <c:pt idx="17">
                  <c:v>11229.800000000001</c:v>
                </c:pt>
                <c:pt idx="18">
                  <c:v>19155</c:v>
                </c:pt>
                <c:pt idx="19">
                  <c:v>37640</c:v>
                </c:pt>
                <c:pt idx="20">
                  <c:v>44284.4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35-4A21-9E3C-35B6CFCBC512}"/>
            </c:ext>
          </c:extLst>
        </c:ser>
        <c:ser>
          <c:idx val="1"/>
          <c:order val="1"/>
          <c:tx>
            <c:strRef>
              <c:f>Rng比較!$D$12</c:f>
              <c:strCache>
                <c:ptCount val="1"/>
                <c:pt idx="0">
                  <c:v>197Au</c:v>
                </c:pt>
              </c:strCache>
            </c:strRef>
          </c:tx>
          <c:spPr>
            <a:ln w="19050">
              <a:solidFill>
                <a:srgbClr val="6600FF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Rng比較!$D$25:$D$45</c:f>
              <c:numCache>
                <c:formatCode>0_);[Red]\(0\)</c:formatCode>
                <c:ptCount val="21"/>
                <c:pt idx="0">
                  <c:v>22.193999999999999</c:v>
                </c:pt>
                <c:pt idx="1">
                  <c:v>32.754799999999996</c:v>
                </c:pt>
                <c:pt idx="2">
                  <c:v>42.062399999999997</c:v>
                </c:pt>
                <c:pt idx="3">
                  <c:v>60.113</c:v>
                </c:pt>
                <c:pt idx="4">
                  <c:v>87.873199999999997</c:v>
                </c:pt>
                <c:pt idx="5">
                  <c:v>107.29300000000001</c:v>
                </c:pt>
                <c:pt idx="6">
                  <c:v>159.28039999999999</c:v>
                </c:pt>
                <c:pt idx="7">
                  <c:v>216.19239999999999</c:v>
                </c:pt>
                <c:pt idx="8">
                  <c:v>278.29449999999997</c:v>
                </c:pt>
                <c:pt idx="9">
                  <c:v>345.94060000000002</c:v>
                </c:pt>
                <c:pt idx="10">
                  <c:v>667.46600000000001</c:v>
                </c:pt>
                <c:pt idx="11">
                  <c:v>1291.2</c:v>
                </c:pt>
                <c:pt idx="12">
                  <c:v>1789.5</c:v>
                </c:pt>
                <c:pt idx="13">
                  <c:v>3304.4</c:v>
                </c:pt>
                <c:pt idx="14">
                  <c:v>5140</c:v>
                </c:pt>
                <c:pt idx="15">
                  <c:v>7263.5</c:v>
                </c:pt>
                <c:pt idx="16">
                  <c:v>9626.7999999999993</c:v>
                </c:pt>
                <c:pt idx="17">
                  <c:v>12188.599999999999</c:v>
                </c:pt>
                <c:pt idx="18">
                  <c:v>20865</c:v>
                </c:pt>
                <c:pt idx="19">
                  <c:v>41126.400000000001</c:v>
                </c:pt>
                <c:pt idx="20">
                  <c:v>48427.5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35-4A21-9E3C-35B6CFCBC512}"/>
            </c:ext>
          </c:extLst>
        </c:ser>
        <c:ser>
          <c:idx val="2"/>
          <c:order val="2"/>
          <c:tx>
            <c:strRef>
              <c:f>Rng比較!$E$12</c:f>
              <c:strCache>
                <c:ptCount val="1"/>
                <c:pt idx="0">
                  <c:v>136Xe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Rng比較!$E$25:$E$45</c:f>
              <c:numCache>
                <c:formatCode>0_);[Red]\(0\)</c:formatCode>
                <c:ptCount val="21"/>
                <c:pt idx="0">
                  <c:v>17.809999999999999</c:v>
                </c:pt>
                <c:pt idx="1">
                  <c:v>27.481999999999999</c:v>
                </c:pt>
                <c:pt idx="2">
                  <c:v>36.129199999999997</c:v>
                </c:pt>
                <c:pt idx="3">
                  <c:v>53.11</c:v>
                </c:pt>
                <c:pt idx="4">
                  <c:v>79.941600000000008</c:v>
                </c:pt>
                <c:pt idx="5">
                  <c:v>99.281999999999996</c:v>
                </c:pt>
                <c:pt idx="6">
                  <c:v>153.33000000000001</c:v>
                </c:pt>
                <c:pt idx="7">
                  <c:v>215.61760000000001</c:v>
                </c:pt>
                <c:pt idx="8">
                  <c:v>286.392</c:v>
                </c:pt>
                <c:pt idx="9">
                  <c:v>365.5992</c:v>
                </c:pt>
                <c:pt idx="10">
                  <c:v>761.13400000000001</c:v>
                </c:pt>
                <c:pt idx="11">
                  <c:v>1573.6000000000001</c:v>
                </c:pt>
                <c:pt idx="12">
                  <c:v>2246</c:v>
                </c:pt>
                <c:pt idx="13">
                  <c:v>4330.8</c:v>
                </c:pt>
                <c:pt idx="14">
                  <c:v>6899.9999999999991</c:v>
                </c:pt>
                <c:pt idx="15">
                  <c:v>9912</c:v>
                </c:pt>
                <c:pt idx="16">
                  <c:v>13284</c:v>
                </c:pt>
                <c:pt idx="17">
                  <c:v>16966</c:v>
                </c:pt>
                <c:pt idx="18">
                  <c:v>29467.999999999996</c:v>
                </c:pt>
                <c:pt idx="19">
                  <c:v>58885.599999999999</c:v>
                </c:pt>
                <c:pt idx="20">
                  <c:v>69522.8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135-4A21-9E3C-35B6CFCBC512}"/>
            </c:ext>
          </c:extLst>
        </c:ser>
        <c:ser>
          <c:idx val="3"/>
          <c:order val="3"/>
          <c:tx>
            <c:strRef>
              <c:f>Rng比較!$F$12</c:f>
              <c:strCache>
                <c:ptCount val="1"/>
                <c:pt idx="0">
                  <c:v>84Kr</c:v>
                </c:pt>
              </c:strCache>
            </c:strRef>
          </c:tx>
          <c:spPr>
            <a:ln w="19050">
              <a:solidFill>
                <a:srgbClr val="FF6600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Rng比較!$F$25:$F$45</c:f>
              <c:numCache>
                <c:formatCode>0_);[Red]\(0\)</c:formatCode>
                <c:ptCount val="21"/>
                <c:pt idx="0">
                  <c:v>15.298</c:v>
                </c:pt>
                <c:pt idx="1">
                  <c:v>24.548000000000002</c:v>
                </c:pt>
                <c:pt idx="2">
                  <c:v>33.401999999999994</c:v>
                </c:pt>
                <c:pt idx="3">
                  <c:v>51.637999999999998</c:v>
                </c:pt>
                <c:pt idx="4">
                  <c:v>81.634</c:v>
                </c:pt>
                <c:pt idx="5">
                  <c:v>103.9</c:v>
                </c:pt>
                <c:pt idx="6">
                  <c:v>168.01599999999999</c:v>
                </c:pt>
                <c:pt idx="7">
                  <c:v>245.08800000000002</c:v>
                </c:pt>
                <c:pt idx="8">
                  <c:v>335.7</c:v>
                </c:pt>
                <c:pt idx="9">
                  <c:v>437.49079999999998</c:v>
                </c:pt>
                <c:pt idx="10">
                  <c:v>959.62400000000002</c:v>
                </c:pt>
                <c:pt idx="11">
                  <c:v>2050</c:v>
                </c:pt>
                <c:pt idx="12">
                  <c:v>2956</c:v>
                </c:pt>
                <c:pt idx="13">
                  <c:v>5802</c:v>
                </c:pt>
                <c:pt idx="14">
                  <c:v>9356</c:v>
                </c:pt>
                <c:pt idx="15">
                  <c:v>13530</c:v>
                </c:pt>
                <c:pt idx="16">
                  <c:v>18188.400000000001</c:v>
                </c:pt>
                <c:pt idx="17">
                  <c:v>23308.799999999996</c:v>
                </c:pt>
                <c:pt idx="18">
                  <c:v>40788</c:v>
                </c:pt>
                <c:pt idx="19">
                  <c:v>81905.599999999991</c:v>
                </c:pt>
                <c:pt idx="20">
                  <c:v>96840.799999999988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135-4A21-9E3C-35B6CFCBC512}"/>
            </c:ext>
          </c:extLst>
        </c:ser>
        <c:ser>
          <c:idx val="4"/>
          <c:order val="4"/>
          <c:tx>
            <c:strRef>
              <c:f>Rng比較!$G$12</c:f>
              <c:strCache>
                <c:ptCount val="1"/>
                <c:pt idx="0">
                  <c:v>56Fe</c:v>
                </c:pt>
              </c:strCache>
            </c:strRef>
          </c:tx>
          <c:spPr>
            <a:ln w="19050">
              <a:solidFill>
                <a:srgbClr val="006600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Rng比較!$G$25:$G$45</c:f>
              <c:numCache>
                <c:formatCode>0_);[Red]\(0\)</c:formatCode>
                <c:ptCount val="21"/>
                <c:pt idx="0">
                  <c:v>12.726000000000001</c:v>
                </c:pt>
                <c:pt idx="1">
                  <c:v>21.092000000000002</c:v>
                </c:pt>
                <c:pt idx="2">
                  <c:v>29.474</c:v>
                </c:pt>
                <c:pt idx="3">
                  <c:v>47.878</c:v>
                </c:pt>
                <c:pt idx="4">
                  <c:v>80.68119999999999</c:v>
                </c:pt>
                <c:pt idx="5">
                  <c:v>106.242</c:v>
                </c:pt>
                <c:pt idx="6">
                  <c:v>182.732</c:v>
                </c:pt>
                <c:pt idx="7">
                  <c:v>275.77200000000005</c:v>
                </c:pt>
                <c:pt idx="8">
                  <c:v>384.68</c:v>
                </c:pt>
                <c:pt idx="9">
                  <c:v>509.32</c:v>
                </c:pt>
                <c:pt idx="10">
                  <c:v>1154</c:v>
                </c:pt>
                <c:pt idx="11">
                  <c:v>2522</c:v>
                </c:pt>
                <c:pt idx="12">
                  <c:v>3684.0000000000005</c:v>
                </c:pt>
                <c:pt idx="13">
                  <c:v>7359.9999999999991</c:v>
                </c:pt>
                <c:pt idx="14">
                  <c:v>11956.000000000002</c:v>
                </c:pt>
                <c:pt idx="15">
                  <c:v>17360</c:v>
                </c:pt>
                <c:pt idx="16">
                  <c:v>23448</c:v>
                </c:pt>
                <c:pt idx="17">
                  <c:v>30135.999999999996</c:v>
                </c:pt>
                <c:pt idx="18">
                  <c:v>52946</c:v>
                </c:pt>
                <c:pt idx="19">
                  <c:v>106853.6</c:v>
                </c:pt>
                <c:pt idx="20">
                  <c:v>126388.79999999999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135-4A21-9E3C-35B6CFCBC512}"/>
            </c:ext>
          </c:extLst>
        </c:ser>
        <c:ser>
          <c:idx val="5"/>
          <c:order val="5"/>
          <c:tx>
            <c:strRef>
              <c:f>Rng比較!$H$12</c:f>
              <c:strCache>
                <c:ptCount val="1"/>
                <c:pt idx="0">
                  <c:v>40Ar</c:v>
                </c:pt>
              </c:strCache>
            </c:strRef>
          </c:tx>
          <c:spPr>
            <a:ln w="19050">
              <a:solidFill>
                <a:srgbClr val="0066FF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Rng比較!$H$25:$H$45</c:f>
              <c:numCache>
                <c:formatCode>0_);[Red]\(0\)</c:formatCode>
                <c:ptCount val="21"/>
                <c:pt idx="0">
                  <c:v>12.54</c:v>
                </c:pt>
                <c:pt idx="1">
                  <c:v>21.86</c:v>
                </c:pt>
                <c:pt idx="2">
                  <c:v>31.86</c:v>
                </c:pt>
                <c:pt idx="3">
                  <c:v>54.87</c:v>
                </c:pt>
                <c:pt idx="4">
                  <c:v>97.17</c:v>
                </c:pt>
                <c:pt idx="5">
                  <c:v>130.47</c:v>
                </c:pt>
                <c:pt idx="6">
                  <c:v>231.37</c:v>
                </c:pt>
                <c:pt idx="7">
                  <c:v>356.72</c:v>
                </c:pt>
                <c:pt idx="8">
                  <c:v>505.52</c:v>
                </c:pt>
                <c:pt idx="9">
                  <c:v>676.03</c:v>
                </c:pt>
                <c:pt idx="10">
                  <c:v>1560</c:v>
                </c:pt>
                <c:pt idx="11">
                  <c:v>3478</c:v>
                </c:pt>
                <c:pt idx="12">
                  <c:v>5100</c:v>
                </c:pt>
                <c:pt idx="13">
                  <c:v>10250</c:v>
                </c:pt>
                <c:pt idx="14">
                  <c:v>16740</c:v>
                </c:pt>
                <c:pt idx="15">
                  <c:v>24360</c:v>
                </c:pt>
                <c:pt idx="16">
                  <c:v>32950</c:v>
                </c:pt>
                <c:pt idx="17">
                  <c:v>42370</c:v>
                </c:pt>
                <c:pt idx="18">
                  <c:v>74590</c:v>
                </c:pt>
                <c:pt idx="19">
                  <c:v>150844</c:v>
                </c:pt>
                <c:pt idx="20">
                  <c:v>178480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135-4A21-9E3C-35B6CFCBC512}"/>
            </c:ext>
          </c:extLst>
        </c:ser>
        <c:ser>
          <c:idx val="6"/>
          <c:order val="6"/>
          <c:tx>
            <c:strRef>
              <c:f>Rng比較!$I$12</c:f>
              <c:strCache>
                <c:ptCount val="1"/>
                <c:pt idx="0">
                  <c:v>20Ne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Rng比較!$I$25:$I$45</c:f>
              <c:numCache>
                <c:formatCode>0_);[Red]\(0\)</c:formatCode>
                <c:ptCount val="21"/>
                <c:pt idx="0">
                  <c:v>11.09</c:v>
                </c:pt>
                <c:pt idx="1">
                  <c:v>21.25</c:v>
                </c:pt>
                <c:pt idx="2">
                  <c:v>32.75</c:v>
                </c:pt>
                <c:pt idx="3">
                  <c:v>60.86</c:v>
                </c:pt>
                <c:pt idx="4">
                  <c:v>116.53</c:v>
                </c:pt>
                <c:pt idx="5">
                  <c:v>162.85</c:v>
                </c:pt>
                <c:pt idx="6">
                  <c:v>310.91000000000003</c:v>
                </c:pt>
                <c:pt idx="7">
                  <c:v>504.37</c:v>
                </c:pt>
                <c:pt idx="8">
                  <c:v>740.9</c:v>
                </c:pt>
                <c:pt idx="9">
                  <c:v>1020</c:v>
                </c:pt>
                <c:pt idx="10">
                  <c:v>2480</c:v>
                </c:pt>
                <c:pt idx="11">
                  <c:v>5700</c:v>
                </c:pt>
                <c:pt idx="12">
                  <c:v>8450</c:v>
                </c:pt>
                <c:pt idx="13">
                  <c:v>17170</c:v>
                </c:pt>
                <c:pt idx="14">
                  <c:v>28180</c:v>
                </c:pt>
                <c:pt idx="15">
                  <c:v>41110</c:v>
                </c:pt>
                <c:pt idx="16">
                  <c:v>55690</c:v>
                </c:pt>
                <c:pt idx="17">
                  <c:v>71680</c:v>
                </c:pt>
                <c:pt idx="18">
                  <c:v>126380</c:v>
                </c:pt>
                <c:pt idx="19">
                  <c:v>255810</c:v>
                </c:pt>
                <c:pt idx="20">
                  <c:v>302730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135-4A21-9E3C-35B6CFCBC512}"/>
            </c:ext>
          </c:extLst>
        </c:ser>
        <c:ser>
          <c:idx val="7"/>
          <c:order val="7"/>
          <c:tx>
            <c:strRef>
              <c:f>Rng比較!$J$12</c:f>
              <c:strCache>
                <c:ptCount val="1"/>
                <c:pt idx="0">
                  <c:v>12C</c:v>
                </c:pt>
              </c:strCache>
            </c:strRef>
          </c:tx>
          <c:spPr>
            <a:ln w="19050">
              <a:solidFill>
                <a:srgbClr val="996633"/>
              </a:solidFill>
            </a:ln>
          </c:spPr>
          <c:marker>
            <c:symbol val="none"/>
          </c:marker>
          <c:xVal>
            <c:numRef>
              <c:f>Rng比較!$B$25:$B$45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Rng比較!$J$25:$J$45</c:f>
              <c:numCache>
                <c:formatCode>0_);[Red]\(0\)</c:formatCode>
                <c:ptCount val="21"/>
                <c:pt idx="0">
                  <c:v>11.44</c:v>
                </c:pt>
                <c:pt idx="1">
                  <c:v>24.538</c:v>
                </c:pt>
                <c:pt idx="2">
                  <c:v>40.498000000000005</c:v>
                </c:pt>
                <c:pt idx="3">
                  <c:v>82.12</c:v>
                </c:pt>
                <c:pt idx="4">
                  <c:v>170.16399999999999</c:v>
                </c:pt>
                <c:pt idx="5">
                  <c:v>245.35</c:v>
                </c:pt>
                <c:pt idx="6">
                  <c:v>491.17</c:v>
                </c:pt>
                <c:pt idx="7">
                  <c:v>814.62000000000012</c:v>
                </c:pt>
                <c:pt idx="8">
                  <c:v>1210</c:v>
                </c:pt>
                <c:pt idx="9">
                  <c:v>1670</c:v>
                </c:pt>
                <c:pt idx="10">
                  <c:v>4140</c:v>
                </c:pt>
                <c:pt idx="11">
                  <c:v>9576</c:v>
                </c:pt>
                <c:pt idx="12">
                  <c:v>14200</c:v>
                </c:pt>
                <c:pt idx="13">
                  <c:v>28920</c:v>
                </c:pt>
                <c:pt idx="14">
                  <c:v>47544</c:v>
                </c:pt>
                <c:pt idx="15">
                  <c:v>69290</c:v>
                </c:pt>
                <c:pt idx="16">
                  <c:v>93920</c:v>
                </c:pt>
                <c:pt idx="17">
                  <c:v>121006</c:v>
                </c:pt>
                <c:pt idx="18">
                  <c:v>213030</c:v>
                </c:pt>
                <c:pt idx="19">
                  <c:v>431230</c:v>
                </c:pt>
                <c:pt idx="20">
                  <c:v>510118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135-4A21-9E3C-35B6CFCBC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400256"/>
        <c:axId val="459403392"/>
        <c:extLst>
          <c:ext xmlns:c15="http://schemas.microsoft.com/office/drawing/2012/chart" uri="{02D57815-91ED-43cb-92C2-25804820EDAC}">
            <c15:filteredScatter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Rng比較!$K$12</c15:sqref>
                        </c15:formulaRef>
                      </c:ext>
                    </c:extLst>
                    <c:strCache>
                      <c:ptCount val="1"/>
                      <c:pt idx="0">
                        <c:v>4He</c:v>
                      </c:pt>
                    </c:strCache>
                  </c:strRef>
                </c:tx>
                <c:spPr>
                  <a:ln w="19050">
                    <a:solidFill>
                      <a:srgbClr val="92D050"/>
                    </a:solidFill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Rng比較!$B$25:$B$45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8</c:v>
                      </c:pt>
                      <c:pt idx="5">
                        <c:v>10</c:v>
                      </c:pt>
                      <c:pt idx="6">
                        <c:v>15</c:v>
                      </c:pt>
                      <c:pt idx="7">
                        <c:v>20</c:v>
                      </c:pt>
                      <c:pt idx="8">
                        <c:v>25</c:v>
                      </c:pt>
                      <c:pt idx="9">
                        <c:v>30</c:v>
                      </c:pt>
                      <c:pt idx="10">
                        <c:v>50</c:v>
                      </c:pt>
                      <c:pt idx="11">
                        <c:v>80</c:v>
                      </c:pt>
                      <c:pt idx="12">
                        <c:v>100</c:v>
                      </c:pt>
                      <c:pt idx="13">
                        <c:v>150</c:v>
                      </c:pt>
                      <c:pt idx="14">
                        <c:v>200</c:v>
                      </c:pt>
                      <c:pt idx="15">
                        <c:v>250</c:v>
                      </c:pt>
                      <c:pt idx="16">
                        <c:v>300</c:v>
                      </c:pt>
                      <c:pt idx="17">
                        <c:v>350</c:v>
                      </c:pt>
                      <c:pt idx="18">
                        <c:v>500</c:v>
                      </c:pt>
                      <c:pt idx="19">
                        <c:v>800</c:v>
                      </c:pt>
                      <c:pt idx="20">
                        <c:v>900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Rng比較!$K$25:$K$45</c15:sqref>
                        </c15:formulaRef>
                      </c:ext>
                    </c:extLst>
                    <c:numCache>
                      <c:formatCode>0.000E+00</c:formatCode>
                      <c:ptCount val="21"/>
                      <c:pt idx="0">
                        <c:v>17.77</c:v>
                      </c:pt>
                      <c:pt idx="1">
                        <c:v>49.23</c:v>
                      </c:pt>
                      <c:pt idx="2">
                        <c:v>93.4</c:v>
                      </c:pt>
                      <c:pt idx="3">
                        <c:v>217.26</c:v>
                      </c:pt>
                      <c:pt idx="4">
                        <c:v>484.07600000000002</c:v>
                      </c:pt>
                      <c:pt idx="5">
                        <c:v>711.68</c:v>
                      </c:pt>
                      <c:pt idx="6">
                        <c:v>1450</c:v>
                      </c:pt>
                      <c:pt idx="7">
                        <c:v>2400</c:v>
                      </c:pt>
                      <c:pt idx="8">
                        <c:v>3560</c:v>
                      </c:pt>
                      <c:pt idx="9">
                        <c:v>4930</c:v>
                      </c:pt>
                      <c:pt idx="10">
                        <c:v>12240</c:v>
                      </c:pt>
                      <c:pt idx="11">
                        <c:v>28244</c:v>
                      </c:pt>
                      <c:pt idx="12">
                        <c:v>41870</c:v>
                      </c:pt>
                      <c:pt idx="13">
                        <c:v>85050</c:v>
                      </c:pt>
                      <c:pt idx="14">
                        <c:v>139410</c:v>
                      </c:pt>
                      <c:pt idx="15">
                        <c:v>203210</c:v>
                      </c:pt>
                      <c:pt idx="16">
                        <c:v>275060</c:v>
                      </c:pt>
                      <c:pt idx="17">
                        <c:v>353830</c:v>
                      </c:pt>
                      <c:pt idx="18">
                        <c:v>622900</c:v>
                      </c:pt>
                      <c:pt idx="19">
                        <c:v>1262000</c:v>
                      </c:pt>
                      <c:pt idx="20">
                        <c:v>1490000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B135-4A21-9E3C-35B6CFCBC51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Rng比較!$L$12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ln w="19050">
                    <a:solidFill>
                      <a:srgbClr val="FFC000"/>
                    </a:solidFill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Rng比較!$B$25:$B$45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8</c:v>
                      </c:pt>
                      <c:pt idx="5">
                        <c:v>10</c:v>
                      </c:pt>
                      <c:pt idx="6">
                        <c:v>15</c:v>
                      </c:pt>
                      <c:pt idx="7">
                        <c:v>20</c:v>
                      </c:pt>
                      <c:pt idx="8">
                        <c:v>25</c:v>
                      </c:pt>
                      <c:pt idx="9">
                        <c:v>30</c:v>
                      </c:pt>
                      <c:pt idx="10">
                        <c:v>50</c:v>
                      </c:pt>
                      <c:pt idx="11">
                        <c:v>80</c:v>
                      </c:pt>
                      <c:pt idx="12">
                        <c:v>100</c:v>
                      </c:pt>
                      <c:pt idx="13">
                        <c:v>150</c:v>
                      </c:pt>
                      <c:pt idx="14">
                        <c:v>200</c:v>
                      </c:pt>
                      <c:pt idx="15">
                        <c:v>250</c:v>
                      </c:pt>
                      <c:pt idx="16">
                        <c:v>300</c:v>
                      </c:pt>
                      <c:pt idx="17">
                        <c:v>350</c:v>
                      </c:pt>
                      <c:pt idx="18">
                        <c:v>500</c:v>
                      </c:pt>
                      <c:pt idx="19">
                        <c:v>800</c:v>
                      </c:pt>
                      <c:pt idx="20">
                        <c:v>900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Rng比較!$L$25:$L$45</c15:sqref>
                        </c15:formulaRef>
                      </c:ext>
                    </c:extLst>
                    <c:numCache>
                      <c:formatCode>0.000E+00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135-4A21-9E3C-35B6CFCBC512}"/>
                  </c:ext>
                </c:extLst>
              </c15:ser>
            </c15:filteredScatterSeries>
          </c:ext>
        </c:extLst>
      </c:scatterChart>
      <c:valAx>
        <c:axId val="459400256"/>
        <c:scaling>
          <c:orientation val="minMax"/>
          <c:max val="100"/>
          <c:min val="0"/>
        </c:scaling>
        <c:delete val="0"/>
        <c:axPos val="b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dash"/>
            </a:ln>
          </c:spPr>
        </c:majorGridlines>
        <c:minorGridlines>
          <c:spPr>
            <a:ln>
              <a:solidFill>
                <a:srgbClr val="CCECFF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E beam [MeV/A]</a:t>
                </a:r>
                <a:endParaRPr lang="ja-JP" sz="1200"/>
              </a:p>
            </c:rich>
          </c:tx>
          <c:layout>
            <c:manualLayout>
              <c:xMode val="edge"/>
              <c:yMode val="edge"/>
              <c:x val="0.66300902777777782"/>
              <c:y val="0.83615388888888897"/>
            </c:manualLayout>
          </c:layout>
          <c:overlay val="0"/>
          <c:spPr>
            <a:solidFill>
              <a:schemeClr val="bg1"/>
            </a:solidFill>
          </c:spPr>
        </c:title>
        <c:numFmt formatCode="General" sourceLinked="0"/>
        <c:majorTickMark val="cross"/>
        <c:minorTickMark val="in"/>
        <c:tickLblPos val="nextTo"/>
        <c:txPr>
          <a:bodyPr/>
          <a:lstStyle/>
          <a:p>
            <a:pPr>
              <a:defRPr b="1"/>
            </a:pPr>
            <a:endParaRPr lang="ja-JP"/>
          </a:p>
        </c:txPr>
        <c:crossAx val="459403392"/>
        <c:crosses val="autoZero"/>
        <c:crossBetween val="midCat"/>
        <c:majorUnit val="50"/>
      </c:valAx>
      <c:valAx>
        <c:axId val="459403392"/>
        <c:scaling>
          <c:logBase val="10"/>
          <c:orientation val="minMax"/>
          <c:max val="10000"/>
          <c:min val="100"/>
        </c:scaling>
        <c:delete val="0"/>
        <c:axPos val="l"/>
        <c:majorGridlines>
          <c:spPr>
            <a:ln w="9525">
              <a:solidFill>
                <a:schemeClr val="tx2"/>
              </a:solidFill>
              <a:prstDash val="dash"/>
            </a:ln>
          </c:spPr>
        </c:majorGridlines>
        <c:min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 [µm]</a:t>
                </a:r>
              </a:p>
            </c:rich>
          </c:tx>
          <c:layout>
            <c:manualLayout>
              <c:xMode val="edge"/>
              <c:yMode val="edge"/>
              <c:x val="1.2012440542203197E-2"/>
              <c:y val="0.31799994607249499"/>
            </c:manualLayout>
          </c:layout>
          <c:overlay val="0"/>
          <c:spPr>
            <a:solidFill>
              <a:schemeClr val="bg1"/>
            </a:solidFill>
          </c:spPr>
        </c:title>
        <c:numFmt formatCode="0.E+0" sourceLinked="0"/>
        <c:majorTickMark val="cross"/>
        <c:minorTickMark val="out"/>
        <c:tickLblPos val="nextTo"/>
        <c:spPr>
          <a:ln>
            <a:solidFill>
              <a:schemeClr val="tx2"/>
            </a:solidFill>
          </a:ln>
        </c:spPr>
        <c:txPr>
          <a:bodyPr/>
          <a:lstStyle/>
          <a:p>
            <a:pPr>
              <a:defRPr b="1"/>
            </a:pPr>
            <a:endParaRPr lang="ja-JP"/>
          </a:p>
        </c:txPr>
        <c:crossAx val="459400256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9605374908651599"/>
          <c:y val="6.7783350117004315E-2"/>
          <c:w val="0.15206649735322694"/>
          <c:h val="0.31065130826539794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000" b="1"/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>
      <a:noFill/>
    </a:ln>
  </c:spPr>
  <c:txPr>
    <a:bodyPr/>
    <a:lstStyle/>
    <a:p>
      <a:pPr>
        <a:defRPr sz="1100" baseline="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74236111111111"/>
          <c:y val="4.5847296014063392E-2"/>
          <c:w val="0.78316689814814811"/>
          <c:h val="0.87918884345840231"/>
        </c:manualLayout>
      </c:layout>
      <c:scatterChart>
        <c:scatterStyle val="lineMarker"/>
        <c:varyColors val="0"/>
        <c:ser>
          <c:idx val="0"/>
          <c:order val="0"/>
          <c:tx>
            <c:strRef>
              <c:f>E空気中!$C$12</c:f>
              <c:strCache>
                <c:ptCount val="1"/>
                <c:pt idx="0">
                  <c:v>238U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E空気中!$B$20:$B$40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E空気中!$C$20:$C$40</c:f>
              <c:numCache>
                <c:formatCode>0.000_);[Red]\(0.000\)</c:formatCode>
                <c:ptCount val="21"/>
                <c:pt idx="0">
                  <c:v>3.1111829347123452E-2</c:v>
                </c:pt>
                <c:pt idx="1">
                  <c:v>0.33663065226090438</c:v>
                </c:pt>
                <c:pt idx="2">
                  <c:v>1.0214118760086812</c:v>
                </c:pt>
                <c:pt idx="3">
                  <c:v>2.8516806722689081</c:v>
                </c:pt>
                <c:pt idx="4">
                  <c:v>5.8698343534944852</c:v>
                </c:pt>
                <c:pt idx="5">
                  <c:v>7.9395226622117399</c:v>
                </c:pt>
                <c:pt idx="6">
                  <c:v>13.146178557816215</c:v>
                </c:pt>
                <c:pt idx="7">
                  <c:v>18.330791846764818</c:v>
                </c:pt>
                <c:pt idx="8">
                  <c:v>23.469667587314646</c:v>
                </c:pt>
                <c:pt idx="9">
                  <c:v>28.592517378739359</c:v>
                </c:pt>
                <c:pt idx="10">
                  <c:v>48.904557129974734</c:v>
                </c:pt>
                <c:pt idx="11">
                  <c:v>79.159663865546221</c:v>
                </c:pt>
                <c:pt idx="12">
                  <c:v>99.270541549953322</c:v>
                </c:pt>
                <c:pt idx="13">
                  <c:v>149.44126586804936</c:v>
                </c:pt>
                <c:pt idx="14">
                  <c:v>199.52253628724216</c:v>
                </c:pt>
                <c:pt idx="15">
                  <c:v>249.57299993167999</c:v>
                </c:pt>
                <c:pt idx="16">
                  <c:v>299.6261849935704</c:v>
                </c:pt>
                <c:pt idx="17">
                  <c:v>349.64751001071568</c:v>
                </c:pt>
                <c:pt idx="18">
                  <c:v>499.6910528917449</c:v>
                </c:pt>
                <c:pt idx="19">
                  <c:v>799.73804983339971</c:v>
                </c:pt>
                <c:pt idx="20">
                  <c:v>899.74529093887793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51-4AF7-B112-C11D22C741B5}"/>
            </c:ext>
          </c:extLst>
        </c:ser>
        <c:ser>
          <c:idx val="1"/>
          <c:order val="1"/>
          <c:tx>
            <c:strRef>
              <c:f>E空気中!$D$12</c:f>
              <c:strCache>
                <c:ptCount val="1"/>
                <c:pt idx="0">
                  <c:v>197Au</c:v>
                </c:pt>
              </c:strCache>
            </c:strRef>
          </c:tx>
          <c:spPr>
            <a:ln w="19050">
              <a:solidFill>
                <a:srgbClr val="6600FF"/>
              </a:solidFill>
            </a:ln>
          </c:spPr>
          <c:marker>
            <c:symbol val="none"/>
          </c:marker>
          <c:xVal>
            <c:numRef>
              <c:f>E空気中!$B$20:$B$40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E空気中!$D$20:$D$40</c:f>
              <c:numCache>
                <c:formatCode>0.000_);[Red]\(0.000\)</c:formatCode>
                <c:ptCount val="21"/>
                <c:pt idx="0">
                  <c:v>2.0621827411167512E-2</c:v>
                </c:pt>
                <c:pt idx="1">
                  <c:v>0.28318812031214496</c:v>
                </c:pt>
                <c:pt idx="2">
                  <c:v>0.98075416968817986</c:v>
                </c:pt>
                <c:pt idx="3">
                  <c:v>2.9181534904759516</c:v>
                </c:pt>
                <c:pt idx="4">
                  <c:v>6.0196234248552569</c:v>
                </c:pt>
                <c:pt idx="5">
                  <c:v>8.1038429198716955</c:v>
                </c:pt>
                <c:pt idx="6">
                  <c:v>13.291568719418951</c:v>
                </c:pt>
                <c:pt idx="7">
                  <c:v>18.450027557638247</c:v>
                </c:pt>
                <c:pt idx="8">
                  <c:v>23.58303312528481</c:v>
                </c:pt>
                <c:pt idx="9">
                  <c:v>28.707966266549661</c:v>
                </c:pt>
                <c:pt idx="10">
                  <c:v>48.99202896505566</c:v>
                </c:pt>
                <c:pt idx="11">
                  <c:v>79.253508510002987</c:v>
                </c:pt>
                <c:pt idx="12">
                  <c:v>99.314034847029774</c:v>
                </c:pt>
                <c:pt idx="13">
                  <c:v>149.47123519458546</c:v>
                </c:pt>
                <c:pt idx="14">
                  <c:v>199.55936266215454</c:v>
                </c:pt>
                <c:pt idx="15">
                  <c:v>249.60588958602642</c:v>
                </c:pt>
                <c:pt idx="16">
                  <c:v>299.64352934466433</c:v>
                </c:pt>
                <c:pt idx="17">
                  <c:v>349.66952199661591</c:v>
                </c:pt>
                <c:pt idx="18">
                  <c:v>499.7179921037789</c:v>
                </c:pt>
                <c:pt idx="19">
                  <c:v>799.76101025743981</c:v>
                </c:pt>
                <c:pt idx="20">
                  <c:v>899.76842417281114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51-4AF7-B112-C11D22C741B5}"/>
            </c:ext>
          </c:extLst>
        </c:ser>
        <c:ser>
          <c:idx val="2"/>
          <c:order val="2"/>
          <c:tx>
            <c:strRef>
              <c:f>E空気中!$E$12</c:f>
              <c:strCache>
                <c:ptCount val="1"/>
                <c:pt idx="0">
                  <c:v>136Xe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E空気中!$B$20:$B$40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E空気中!$E$20:$E$40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0.16983932461873652</c:v>
                </c:pt>
                <c:pt idx="2">
                  <c:v>0.82559449311639532</c:v>
                </c:pt>
                <c:pt idx="3">
                  <c:v>2.7846126255380197</c:v>
                </c:pt>
                <c:pt idx="4">
                  <c:v>5.9602606951871664</c:v>
                </c:pt>
                <c:pt idx="5">
                  <c:v>8.0978733988309912</c:v>
                </c:pt>
                <c:pt idx="6">
                  <c:v>13.393445600560471</c:v>
                </c:pt>
                <c:pt idx="7">
                  <c:v>18.609924913704141</c:v>
                </c:pt>
                <c:pt idx="8">
                  <c:v>23.784224672527969</c:v>
                </c:pt>
                <c:pt idx="9">
                  <c:v>28.919023081205307</c:v>
                </c:pt>
                <c:pt idx="10">
                  <c:v>49.234642645466877</c:v>
                </c:pt>
                <c:pt idx="11">
                  <c:v>79.407020872865274</c:v>
                </c:pt>
                <c:pt idx="12">
                  <c:v>99.503179650238479</c:v>
                </c:pt>
                <c:pt idx="13">
                  <c:v>149.63814265863826</c:v>
                </c:pt>
                <c:pt idx="14">
                  <c:v>199.68306288032454</c:v>
                </c:pt>
                <c:pt idx="15">
                  <c:v>249.72645308123248</c:v>
                </c:pt>
                <c:pt idx="16">
                  <c:v>299.75939328611025</c:v>
                </c:pt>
                <c:pt idx="17">
                  <c:v>349.77305737109657</c:v>
                </c:pt>
                <c:pt idx="18">
                  <c:v>499.80731286225182</c:v>
                </c:pt>
                <c:pt idx="19">
                  <c:v>799.83469107067287</c:v>
                </c:pt>
                <c:pt idx="20">
                  <c:v>899.84221156273668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51-4AF7-B112-C11D22C741B5}"/>
            </c:ext>
          </c:extLst>
        </c:ser>
        <c:ser>
          <c:idx val="3"/>
          <c:order val="3"/>
          <c:tx>
            <c:strRef>
              <c:f>E空気中!$F$12</c:f>
              <c:strCache>
                <c:ptCount val="1"/>
                <c:pt idx="0">
                  <c:v>84Kr</c:v>
                </c:pt>
              </c:strCache>
            </c:strRef>
          </c:tx>
          <c:spPr>
            <a:ln w="19050">
              <a:solidFill>
                <a:srgbClr val="FF6600"/>
              </a:solidFill>
            </a:ln>
          </c:spPr>
          <c:marker>
            <c:symbol val="none"/>
          </c:marker>
          <c:xVal>
            <c:numRef>
              <c:f>E空気中!$B$20:$B$40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E空気中!$F$20:$F$40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0.72291235334713622</c:v>
                </c:pt>
                <c:pt idx="4">
                  <c:v>4.2394613583138172</c:v>
                </c:pt>
                <c:pt idx="5">
                  <c:v>6.583406368682442</c:v>
                </c:pt>
                <c:pt idx="6">
                  <c:v>12.267917267917268</c:v>
                </c:pt>
                <c:pt idx="7">
                  <c:v>17.751481544998953</c:v>
                </c:pt>
                <c:pt idx="8">
                  <c:v>23.09039859854575</c:v>
                </c:pt>
                <c:pt idx="9">
                  <c:v>28.283213856039559</c:v>
                </c:pt>
                <c:pt idx="10">
                  <c:v>48.855311355311358</c:v>
                </c:pt>
                <c:pt idx="11">
                  <c:v>79.149659863945573</c:v>
                </c:pt>
                <c:pt idx="12">
                  <c:v>99.291383219954653</c:v>
                </c:pt>
                <c:pt idx="13">
                  <c:v>149.45391000436871</c:v>
                </c:pt>
                <c:pt idx="14">
                  <c:v>199.5456197746274</c:v>
                </c:pt>
                <c:pt idx="15">
                  <c:v>249.61044627274993</c:v>
                </c:pt>
                <c:pt idx="16">
                  <c:v>299.65393133997787</c:v>
                </c:pt>
                <c:pt idx="17">
                  <c:v>349.67077538980192</c:v>
                </c:pt>
                <c:pt idx="18">
                  <c:v>499.725696730305</c:v>
                </c:pt>
                <c:pt idx="19">
                  <c:v>799.76675623227345</c:v>
                </c:pt>
                <c:pt idx="20">
                  <c:v>899.77289656801304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751-4AF7-B112-C11D22C741B5}"/>
            </c:ext>
          </c:extLst>
        </c:ser>
        <c:ser>
          <c:idx val="4"/>
          <c:order val="4"/>
          <c:tx>
            <c:strRef>
              <c:f>E空気中!$G$12</c:f>
              <c:strCache>
                <c:ptCount val="1"/>
                <c:pt idx="0">
                  <c:v>56Fe</c:v>
                </c:pt>
              </c:strCache>
            </c:strRef>
          </c:tx>
          <c:spPr>
            <a:ln w="19050">
              <a:solidFill>
                <a:srgbClr val="006600"/>
              </a:solidFill>
            </a:ln>
          </c:spPr>
          <c:marker>
            <c:symbol val="none"/>
          </c:marker>
          <c:xVal>
            <c:numRef>
              <c:f>E空気中!$B$20:$B$40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E空気中!$G$20:$G$40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0.54559270516717329</c:v>
                </c:pt>
                <c:pt idx="4">
                  <c:v>4.5626235788433007</c:v>
                </c:pt>
                <c:pt idx="5">
                  <c:v>7.0291131916684204</c:v>
                </c:pt>
                <c:pt idx="6">
                  <c:v>12.750304461748533</c:v>
                </c:pt>
                <c:pt idx="7">
                  <c:v>18.152606238224827</c:v>
                </c:pt>
                <c:pt idx="8">
                  <c:v>23.415796410828349</c:v>
                </c:pt>
                <c:pt idx="9">
                  <c:v>28.62192137234582</c:v>
                </c:pt>
                <c:pt idx="10">
                  <c:v>49.068322981366464</c:v>
                </c:pt>
                <c:pt idx="11">
                  <c:v>79.313186813186817</c:v>
                </c:pt>
                <c:pt idx="12">
                  <c:v>99.45557491289199</c:v>
                </c:pt>
                <c:pt idx="13">
                  <c:v>149.58471760797343</c:v>
                </c:pt>
                <c:pt idx="14">
                  <c:v>199.65921483097054</c:v>
                </c:pt>
                <c:pt idx="15">
                  <c:v>249.692118226601</c:v>
                </c:pt>
                <c:pt idx="16">
                  <c:v>299.72611744084134</c:v>
                </c:pt>
                <c:pt idx="17">
                  <c:v>349.74634740259739</c:v>
                </c:pt>
                <c:pt idx="18">
                  <c:v>499.79177771855007</c:v>
                </c:pt>
                <c:pt idx="19">
                  <c:v>799.81903989808325</c:v>
                </c:pt>
                <c:pt idx="20">
                  <c:v>899.82908553926939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751-4AF7-B112-C11D22C741B5}"/>
            </c:ext>
          </c:extLst>
        </c:ser>
        <c:ser>
          <c:idx val="5"/>
          <c:order val="5"/>
          <c:tx>
            <c:strRef>
              <c:f>E空気中!$H$12</c:f>
              <c:strCache>
                <c:ptCount val="1"/>
                <c:pt idx="0">
                  <c:v>40Ar</c:v>
                </c:pt>
              </c:strCache>
            </c:strRef>
          </c:tx>
          <c:spPr>
            <a:ln w="19050">
              <a:solidFill>
                <a:srgbClr val="0066FF"/>
              </a:solidFill>
            </a:ln>
          </c:spPr>
          <c:marker>
            <c:symbol val="none"/>
          </c:marker>
          <c:xVal>
            <c:numRef>
              <c:f>E空気中!$B$20:$B$40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E空気中!$H$20:$H$40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3.8836411609498676</c:v>
                </c:pt>
                <c:pt idx="5">
                  <c:v>6.5159908026755859</c:v>
                </c:pt>
                <c:pt idx="6">
                  <c:v>12.430930930930932</c:v>
                </c:pt>
                <c:pt idx="7">
                  <c:v>17.924277648621722</c:v>
                </c:pt>
                <c:pt idx="8">
                  <c:v>23.244875035102499</c:v>
                </c:pt>
                <c:pt idx="9">
                  <c:v>28.46349258379087</c:v>
                </c:pt>
                <c:pt idx="10">
                  <c:v>48.928571428571431</c:v>
                </c:pt>
                <c:pt idx="11">
                  <c:v>79.27884615384616</c:v>
                </c:pt>
                <c:pt idx="12">
                  <c:v>99.391233766233768</c:v>
                </c:pt>
                <c:pt idx="13">
                  <c:v>149.54044117647058</c:v>
                </c:pt>
                <c:pt idx="14">
                  <c:v>199.61498973305956</c:v>
                </c:pt>
                <c:pt idx="15">
                  <c:v>249.66872791519435</c:v>
                </c:pt>
                <c:pt idx="16">
                  <c:v>299.70472440944883</c:v>
                </c:pt>
                <c:pt idx="17">
                  <c:v>349.73021582733816</c:v>
                </c:pt>
                <c:pt idx="18">
                  <c:v>499.77134146341461</c:v>
                </c:pt>
                <c:pt idx="19">
                  <c:v>799.80983772819468</c:v>
                </c:pt>
                <c:pt idx="20">
                  <c:v>899.81732268121596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751-4AF7-B112-C11D22C741B5}"/>
            </c:ext>
          </c:extLst>
        </c:ser>
        <c:ser>
          <c:idx val="6"/>
          <c:order val="6"/>
          <c:tx>
            <c:strRef>
              <c:f>E空気中!$I$12</c:f>
              <c:strCache>
                <c:ptCount val="1"/>
                <c:pt idx="0">
                  <c:v>20Ne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E空気中!$B$20:$B$40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E空気中!$I$20:$I$40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8.6500000000000132E-2</c:v>
                </c:pt>
                <c:pt idx="4">
                  <c:v>5.0095890410958903</c:v>
                </c:pt>
                <c:pt idx="5">
                  <c:v>7.5683427762039663</c:v>
                </c:pt>
                <c:pt idx="6">
                  <c:v>13.309271964932343</c:v>
                </c:pt>
                <c:pt idx="7">
                  <c:v>18.701227531784305</c:v>
                </c:pt>
                <c:pt idx="8">
                  <c:v>23.901581722319861</c:v>
                </c:pt>
                <c:pt idx="9">
                  <c:v>29.0625</c:v>
                </c:pt>
                <c:pt idx="10">
                  <c:v>49.364406779661017</c:v>
                </c:pt>
                <c:pt idx="11">
                  <c:v>79.568965517241381</c:v>
                </c:pt>
                <c:pt idx="12">
                  <c:v>99.632352941176464</c:v>
                </c:pt>
                <c:pt idx="13">
                  <c:v>149.72826086956522</c:v>
                </c:pt>
                <c:pt idx="14">
                  <c:v>199.77836879432624</c:v>
                </c:pt>
                <c:pt idx="15">
                  <c:v>249.80509355509355</c:v>
                </c:pt>
                <c:pt idx="16">
                  <c:v>299.82606679035251</c:v>
                </c:pt>
                <c:pt idx="17">
                  <c:v>349.84096692111962</c:v>
                </c:pt>
                <c:pt idx="18">
                  <c:v>499.8654467168999</c:v>
                </c:pt>
                <c:pt idx="19">
                  <c:v>799.8876909254268</c:v>
                </c:pt>
                <c:pt idx="20">
                  <c:v>899.89143022582516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751-4AF7-B112-C11D22C741B5}"/>
            </c:ext>
          </c:extLst>
        </c:ser>
        <c:ser>
          <c:idx val="7"/>
          <c:order val="7"/>
          <c:tx>
            <c:strRef>
              <c:f>E空気中!$J$12</c:f>
              <c:strCache>
                <c:ptCount val="1"/>
                <c:pt idx="0">
                  <c:v>12C</c:v>
                </c:pt>
              </c:strCache>
            </c:strRef>
          </c:tx>
          <c:spPr>
            <a:ln w="19050">
              <a:solidFill>
                <a:srgbClr val="996633"/>
              </a:solidFill>
            </a:ln>
          </c:spPr>
          <c:marker>
            <c:symbol val="none"/>
          </c:marker>
          <c:xVal>
            <c:numRef>
              <c:f>E空気中!$B$20:$B$40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E空気中!$J$20:$J$40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2.0574978012313108</c:v>
                </c:pt>
                <c:pt idx="4">
                  <c:v>6.2307250912884715</c:v>
                </c:pt>
                <c:pt idx="5">
                  <c:v>8.5650035979851289</c:v>
                </c:pt>
                <c:pt idx="6">
                  <c:v>14.008566077232413</c:v>
                </c:pt>
                <c:pt idx="7">
                  <c:v>19.24370764762827</c:v>
                </c:pt>
                <c:pt idx="8">
                  <c:v>24.348958333333332</c:v>
                </c:pt>
                <c:pt idx="9">
                  <c:v>29.461206896551726</c:v>
                </c:pt>
                <c:pt idx="10">
                  <c:v>49.62797619047619</c:v>
                </c:pt>
                <c:pt idx="11">
                  <c:v>79.748995983935743</c:v>
                </c:pt>
                <c:pt idx="12">
                  <c:v>99.782986111111114</c:v>
                </c:pt>
                <c:pt idx="13">
                  <c:v>149.84056122448979</c:v>
                </c:pt>
                <c:pt idx="14">
                  <c:v>199.87033195020749</c:v>
                </c:pt>
                <c:pt idx="15">
                  <c:v>249.88511029411765</c:v>
                </c:pt>
                <c:pt idx="16">
                  <c:v>299.89977549711352</c:v>
                </c:pt>
                <c:pt idx="17">
                  <c:v>349.90797997644285</c:v>
                </c:pt>
                <c:pt idx="18">
                  <c:v>499.92046322219392</c:v>
                </c:pt>
                <c:pt idx="19">
                  <c:v>799.93371513416059</c:v>
                </c:pt>
                <c:pt idx="20">
                  <c:v>899.93550717160247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751-4AF7-B112-C11D22C74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400256"/>
        <c:axId val="459403392"/>
        <c:extLst>
          <c:ext xmlns:c15="http://schemas.microsoft.com/office/drawing/2012/chart" uri="{02D57815-91ED-43cb-92C2-25804820EDAC}">
            <c15:filteredScatter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E空気中!$K$12</c15:sqref>
                        </c15:formulaRef>
                      </c:ext>
                    </c:extLst>
                    <c:strCache>
                      <c:ptCount val="1"/>
                      <c:pt idx="0">
                        <c:v>4He</c:v>
                      </c:pt>
                    </c:strCache>
                  </c:strRef>
                </c:tx>
                <c:spPr>
                  <a:ln w="19050">
                    <a:solidFill>
                      <a:srgbClr val="92D050"/>
                    </a:solidFill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E空気中!$B$20:$B$40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8</c:v>
                      </c:pt>
                      <c:pt idx="5">
                        <c:v>10</c:v>
                      </c:pt>
                      <c:pt idx="6">
                        <c:v>15</c:v>
                      </c:pt>
                      <c:pt idx="7">
                        <c:v>20</c:v>
                      </c:pt>
                      <c:pt idx="8">
                        <c:v>25</c:v>
                      </c:pt>
                      <c:pt idx="9">
                        <c:v>30</c:v>
                      </c:pt>
                      <c:pt idx="10">
                        <c:v>50</c:v>
                      </c:pt>
                      <c:pt idx="11">
                        <c:v>80</c:v>
                      </c:pt>
                      <c:pt idx="12">
                        <c:v>100</c:v>
                      </c:pt>
                      <c:pt idx="13">
                        <c:v>150</c:v>
                      </c:pt>
                      <c:pt idx="14">
                        <c:v>200</c:v>
                      </c:pt>
                      <c:pt idx="15">
                        <c:v>250</c:v>
                      </c:pt>
                      <c:pt idx="16">
                        <c:v>300</c:v>
                      </c:pt>
                      <c:pt idx="17">
                        <c:v>350</c:v>
                      </c:pt>
                      <c:pt idx="18">
                        <c:v>500</c:v>
                      </c:pt>
                      <c:pt idx="19">
                        <c:v>800</c:v>
                      </c:pt>
                      <c:pt idx="20">
                        <c:v>900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E空気中!$K$20:$K$40</c15:sqref>
                        </c15:formulaRef>
                      </c:ext>
                    </c:extLst>
                    <c:numCache>
                      <c:formatCode>0.000_);[Red]\(0.000\)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1.5621227364185111</c:v>
                      </c:pt>
                      <c:pt idx="3">
                        <c:v>4.1581186193485662</c:v>
                      </c:pt>
                      <c:pt idx="4">
                        <c:v>7.44670178078756</c:v>
                      </c:pt>
                      <c:pt idx="5">
                        <c:v>9.5376762994378144</c:v>
                      </c:pt>
                      <c:pt idx="6">
                        <c:v>14.665178571428571</c:v>
                      </c:pt>
                      <c:pt idx="7">
                        <c:v>19.728260869565219</c:v>
                      </c:pt>
                      <c:pt idx="8">
                        <c:v>24.776785714285715</c:v>
                      </c:pt>
                      <c:pt idx="9">
                        <c:v>29.808673469387756</c:v>
                      </c:pt>
                      <c:pt idx="10">
                        <c:v>49.872448979591837</c:v>
                      </c:pt>
                      <c:pt idx="11">
                        <c:v>79.913832720588232</c:v>
                      </c:pt>
                      <c:pt idx="12">
                        <c:v>99.9267578125</c:v>
                      </c:pt>
                      <c:pt idx="13">
                        <c:v>149.94504689331771</c:v>
                      </c:pt>
                      <c:pt idx="14">
                        <c:v>199.95407788390889</c:v>
                      </c:pt>
                      <c:pt idx="15">
                        <c:v>249.96050136928585</c:v>
                      </c:pt>
                      <c:pt idx="16">
                        <c:v>299.96472911963883</c:v>
                      </c:pt>
                      <c:pt idx="17">
                        <c:v>349.96771138281383</c:v>
                      </c:pt>
                      <c:pt idx="18">
                        <c:v>499.97262374069209</c:v>
                      </c:pt>
                      <c:pt idx="19">
                        <c:v>799.9765625</c:v>
                      </c:pt>
                      <c:pt idx="20">
                        <c:v>899.97869318181824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6751-4AF7-B112-C11D22C741B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E空気中!$L$12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ln w="19050">
                    <a:solidFill>
                      <a:srgbClr val="FFC000"/>
                    </a:solidFill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E空気中!$B$20:$B$40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8</c:v>
                      </c:pt>
                      <c:pt idx="5">
                        <c:v>10</c:v>
                      </c:pt>
                      <c:pt idx="6">
                        <c:v>15</c:v>
                      </c:pt>
                      <c:pt idx="7">
                        <c:v>20</c:v>
                      </c:pt>
                      <c:pt idx="8">
                        <c:v>25</c:v>
                      </c:pt>
                      <c:pt idx="9">
                        <c:v>30</c:v>
                      </c:pt>
                      <c:pt idx="10">
                        <c:v>50</c:v>
                      </c:pt>
                      <c:pt idx="11">
                        <c:v>80</c:v>
                      </c:pt>
                      <c:pt idx="12">
                        <c:v>100</c:v>
                      </c:pt>
                      <c:pt idx="13">
                        <c:v>150</c:v>
                      </c:pt>
                      <c:pt idx="14">
                        <c:v>200</c:v>
                      </c:pt>
                      <c:pt idx="15">
                        <c:v>250</c:v>
                      </c:pt>
                      <c:pt idx="16">
                        <c:v>300</c:v>
                      </c:pt>
                      <c:pt idx="17">
                        <c:v>350</c:v>
                      </c:pt>
                      <c:pt idx="18">
                        <c:v>500</c:v>
                      </c:pt>
                      <c:pt idx="19">
                        <c:v>800</c:v>
                      </c:pt>
                      <c:pt idx="20">
                        <c:v>900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E空気中!$L$20:$L$40</c15:sqref>
                        </c15:formulaRef>
                      </c:ext>
                    </c:extLst>
                    <c:numCache>
                      <c:formatCode>0.000_);[Red]\(0.000\)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751-4AF7-B112-C11D22C741B5}"/>
                  </c:ext>
                </c:extLst>
              </c15:ser>
            </c15:filteredScatterSeries>
          </c:ext>
        </c:extLst>
      </c:scatterChart>
      <c:valAx>
        <c:axId val="459400256"/>
        <c:scaling>
          <c:orientation val="minMax"/>
          <c:max val="200"/>
          <c:min val="0"/>
        </c:scaling>
        <c:delete val="0"/>
        <c:axPos val="b"/>
        <c:majorGridlines>
          <c:spPr>
            <a:ln w="9525">
              <a:solidFill>
                <a:schemeClr val="tx1">
                  <a:lumMod val="50000"/>
                  <a:lumOff val="50000"/>
                </a:schemeClr>
              </a:solidFill>
              <a:prstDash val="dash"/>
            </a:ln>
          </c:spPr>
        </c:majorGridlines>
        <c:minorGridlines>
          <c:spPr>
            <a:ln>
              <a:solidFill>
                <a:srgbClr val="CCECFF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Ebeam </a:t>
                </a:r>
                <a:r>
                  <a:rPr lang="ja-JP" altLang="en-US" sz="1200"/>
                  <a:t>真空</a:t>
                </a:r>
                <a:r>
                  <a:rPr lang="en-US" sz="1200"/>
                  <a:t>[MeV/A]</a:t>
                </a:r>
                <a:endParaRPr lang="ja-JP" sz="1200"/>
              </a:p>
            </c:rich>
          </c:tx>
          <c:layout>
            <c:manualLayout>
              <c:xMode val="edge"/>
              <c:yMode val="edge"/>
              <c:x val="0.66300902777777782"/>
              <c:y val="0.83615388888888897"/>
            </c:manualLayout>
          </c:layout>
          <c:overlay val="0"/>
          <c:spPr>
            <a:solidFill>
              <a:schemeClr val="bg1"/>
            </a:solidFill>
          </c:spPr>
        </c:title>
        <c:numFmt formatCode="General" sourceLinked="0"/>
        <c:majorTickMark val="cross"/>
        <c:minorTickMark val="in"/>
        <c:tickLblPos val="nextTo"/>
        <c:txPr>
          <a:bodyPr/>
          <a:lstStyle/>
          <a:p>
            <a:pPr>
              <a:defRPr b="1"/>
            </a:pPr>
            <a:endParaRPr lang="ja-JP"/>
          </a:p>
        </c:txPr>
        <c:crossAx val="459403392"/>
        <c:crosses val="autoZero"/>
        <c:crossBetween val="midCat"/>
        <c:majorUnit val="50"/>
      </c:valAx>
      <c:valAx>
        <c:axId val="459403392"/>
        <c:scaling>
          <c:orientation val="minMax"/>
          <c:max val="200"/>
          <c:min val="0"/>
        </c:scaling>
        <c:delete val="0"/>
        <c:axPos val="l"/>
        <c:majorGridlines>
          <c:spPr>
            <a:ln w="9525">
              <a:solidFill>
                <a:schemeClr val="tx2"/>
              </a:solidFill>
              <a:prstDash val="dash"/>
            </a:ln>
          </c:spPr>
        </c:majorGridlines>
        <c:min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E1 [MeV/A]</a:t>
                </a:r>
              </a:p>
            </c:rich>
          </c:tx>
          <c:layout>
            <c:manualLayout>
              <c:xMode val="edge"/>
              <c:yMode val="edge"/>
              <c:x val="1.2012440542203197E-2"/>
              <c:y val="0.31799994607249499"/>
            </c:manualLayout>
          </c:layout>
          <c:overlay val="0"/>
          <c:spPr>
            <a:solidFill>
              <a:schemeClr val="bg1"/>
            </a:solidFill>
          </c:spPr>
        </c:title>
        <c:numFmt formatCode="0_ " sourceLinked="0"/>
        <c:majorTickMark val="cross"/>
        <c:minorTickMark val="out"/>
        <c:tickLblPos val="nextTo"/>
        <c:spPr>
          <a:ln>
            <a:solidFill>
              <a:schemeClr val="tx2"/>
            </a:solidFill>
          </a:ln>
        </c:spPr>
        <c:txPr>
          <a:bodyPr/>
          <a:lstStyle/>
          <a:p>
            <a:pPr>
              <a:defRPr b="1"/>
            </a:pPr>
            <a:endParaRPr lang="ja-JP"/>
          </a:p>
        </c:txPr>
        <c:crossAx val="459400256"/>
        <c:crosses val="autoZero"/>
        <c:crossBetween val="midCat"/>
        <c:majorUnit val="5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0487314814814817"/>
          <c:y val="7.1311111111111103E-2"/>
          <c:w val="0.15206649735322694"/>
          <c:h val="0.38119277777777777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000" b="1"/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>
      <a:noFill/>
    </a:ln>
  </c:spPr>
  <c:txPr>
    <a:bodyPr/>
    <a:lstStyle/>
    <a:p>
      <a:pPr>
        <a:defRPr sz="1100" baseline="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74236111111111"/>
          <c:y val="4.5847296014063392E-2"/>
          <c:w val="0.78316689814814811"/>
          <c:h val="0.87918884345840231"/>
        </c:manualLayout>
      </c:layout>
      <c:scatterChart>
        <c:scatterStyle val="lineMarker"/>
        <c:varyColors val="0"/>
        <c:ser>
          <c:idx val="0"/>
          <c:order val="0"/>
          <c:tx>
            <c:strRef>
              <c:f>E空気中!$C$12</c:f>
              <c:strCache>
                <c:ptCount val="1"/>
                <c:pt idx="0">
                  <c:v>238U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E空気中!$B$50:$B$70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E空気中!$C$50:$C$70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3.4165891624758093</c:v>
                </c:pt>
                <c:pt idx="7">
                  <c:v>9.5681526202870035</c:v>
                </c:pt>
                <c:pt idx="8">
                  <c:v>15.743193805370845</c:v>
                </c:pt>
                <c:pt idx="9">
                  <c:v>21.540600385152047</c:v>
                </c:pt>
                <c:pt idx="10">
                  <c:v>43.465999757815588</c:v>
                </c:pt>
                <c:pt idx="11">
                  <c:v>75.147112081067277</c:v>
                </c:pt>
                <c:pt idx="12">
                  <c:v>95.828709180534588</c:v>
                </c:pt>
                <c:pt idx="13">
                  <c:v>146.76059494043207</c:v>
                </c:pt>
                <c:pt idx="14">
                  <c:v>197.22798137429635</c:v>
                </c:pt>
                <c:pt idx="15">
                  <c:v>247.50790051002872</c:v>
                </c:pt>
                <c:pt idx="16">
                  <c:v>297.82522619561871</c:v>
                </c:pt>
                <c:pt idx="17">
                  <c:v>347.95480556673925</c:v>
                </c:pt>
                <c:pt idx="18">
                  <c:v>498.20179850113101</c:v>
                </c:pt>
                <c:pt idx="19">
                  <c:v>798.46721942007593</c:v>
                </c:pt>
                <c:pt idx="20">
                  <c:v>798.46721942007593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7B-49F4-ABCF-A170BD08A677}"/>
            </c:ext>
          </c:extLst>
        </c:ser>
        <c:ser>
          <c:idx val="1"/>
          <c:order val="1"/>
          <c:tx>
            <c:strRef>
              <c:f>E空気中!$D$12</c:f>
              <c:strCache>
                <c:ptCount val="1"/>
                <c:pt idx="0">
                  <c:v>197Au</c:v>
                </c:pt>
              </c:strCache>
            </c:strRef>
          </c:tx>
          <c:spPr>
            <a:ln w="19050">
              <a:solidFill>
                <a:srgbClr val="6600FF"/>
              </a:solidFill>
            </a:ln>
          </c:spPr>
          <c:marker>
            <c:symbol val="none"/>
          </c:marker>
          <c:xVal>
            <c:numRef>
              <c:f>E空気中!$B$50:$B$70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E空気中!$D$50:$D$70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3.5749130860886305</c:v>
                </c:pt>
                <c:pt idx="7">
                  <c:v>9.7114505128634363</c:v>
                </c:pt>
                <c:pt idx="8">
                  <c:v>15.875766961613039</c:v>
                </c:pt>
                <c:pt idx="9">
                  <c:v>21.665988035717955</c:v>
                </c:pt>
                <c:pt idx="10">
                  <c:v>43.555459412672867</c:v>
                </c:pt>
                <c:pt idx="11">
                  <c:v>75.244084880339273</c:v>
                </c:pt>
                <c:pt idx="12">
                  <c:v>95.87220247761104</c:v>
                </c:pt>
                <c:pt idx="13">
                  <c:v>146.79163460005879</c:v>
                </c:pt>
                <c:pt idx="14">
                  <c:v>197.26480774920873</c:v>
                </c:pt>
                <c:pt idx="15">
                  <c:v>247.54079016437518</c:v>
                </c:pt>
                <c:pt idx="16">
                  <c:v>297.84257054671269</c:v>
                </c:pt>
                <c:pt idx="17">
                  <c:v>347.97681755263949</c:v>
                </c:pt>
                <c:pt idx="18">
                  <c:v>498.22873771316506</c:v>
                </c:pt>
                <c:pt idx="19">
                  <c:v>798.49017984411603</c:v>
                </c:pt>
                <c:pt idx="20">
                  <c:v>798.49017984411603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7B-49F4-ABCF-A170BD08A677}"/>
            </c:ext>
          </c:extLst>
        </c:ser>
        <c:ser>
          <c:idx val="2"/>
          <c:order val="2"/>
          <c:tx>
            <c:strRef>
              <c:f>E空気中!$E$12</c:f>
              <c:strCache>
                <c:ptCount val="1"/>
                <c:pt idx="0">
                  <c:v>136Xe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E空気中!$B$50:$B$70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E空気中!$E$50:$E$70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3.6858528317354846</c:v>
                </c:pt>
                <c:pt idx="7">
                  <c:v>9.9036157122398922</c:v>
                </c:pt>
                <c:pt idx="8">
                  <c:v>16.11047244416682</c:v>
                </c:pt>
                <c:pt idx="9">
                  <c:v>21.895214307425999</c:v>
                </c:pt>
                <c:pt idx="10">
                  <c:v>43.803586550890152</c:v>
                </c:pt>
                <c:pt idx="11">
                  <c:v>75.402714321963629</c:v>
                </c:pt>
                <c:pt idx="12">
                  <c:v>96.06134728081976</c:v>
                </c:pt>
                <c:pt idx="13">
                  <c:v>146.9645030449706</c:v>
                </c:pt>
                <c:pt idx="14">
                  <c:v>197.38850796737873</c:v>
                </c:pt>
                <c:pt idx="15">
                  <c:v>247.66135365958124</c:v>
                </c:pt>
                <c:pt idx="16">
                  <c:v>297.95843448815862</c:v>
                </c:pt>
                <c:pt idx="17">
                  <c:v>348.08035292712015</c:v>
                </c:pt>
                <c:pt idx="18">
                  <c:v>498.31805847163798</c:v>
                </c:pt>
                <c:pt idx="19">
                  <c:v>798.5638606573491</c:v>
                </c:pt>
                <c:pt idx="20">
                  <c:v>798.5638606573491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37B-49F4-ABCF-A170BD08A677}"/>
            </c:ext>
          </c:extLst>
        </c:ser>
        <c:ser>
          <c:idx val="3"/>
          <c:order val="3"/>
          <c:tx>
            <c:strRef>
              <c:f>E空気中!$F$12</c:f>
              <c:strCache>
                <c:ptCount val="1"/>
                <c:pt idx="0">
                  <c:v>84Kr</c:v>
                </c:pt>
              </c:strCache>
            </c:strRef>
          </c:tx>
          <c:spPr>
            <a:ln w="19050">
              <a:solidFill>
                <a:srgbClr val="FF6600"/>
              </a:solidFill>
            </a:ln>
          </c:spPr>
          <c:marker>
            <c:symbol val="none"/>
          </c:marker>
          <c:xVal>
            <c:numRef>
              <c:f>E空気中!$B$50:$B$70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E空気中!$F$50:$F$70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2.4909793683735924</c:v>
                </c:pt>
                <c:pt idx="7">
                  <c:v>8.8604977985847899</c:v>
                </c:pt>
                <c:pt idx="8">
                  <c:v>15.290298552920476</c:v>
                </c:pt>
                <c:pt idx="9">
                  <c:v>21.204669543732312</c:v>
                </c:pt>
                <c:pt idx="10">
                  <c:v>43.415634860354707</c:v>
                </c:pt>
                <c:pt idx="11">
                  <c:v>75.136774612746606</c:v>
                </c:pt>
                <c:pt idx="12">
                  <c:v>95.84955085053592</c:v>
                </c:pt>
                <c:pt idx="13">
                  <c:v>146.77369065304856</c:v>
                </c:pt>
                <c:pt idx="14">
                  <c:v>197.25106486168158</c:v>
                </c:pt>
                <c:pt idx="15">
                  <c:v>247.54534685109869</c:v>
                </c:pt>
                <c:pt idx="16">
                  <c:v>297.85297254202618</c:v>
                </c:pt>
                <c:pt idx="17">
                  <c:v>347.97807094582544</c:v>
                </c:pt>
                <c:pt idx="18">
                  <c:v>498.23644233969117</c:v>
                </c:pt>
                <c:pt idx="19">
                  <c:v>798.49592581894967</c:v>
                </c:pt>
                <c:pt idx="20">
                  <c:v>798.49592581894967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37B-49F4-ABCF-A170BD08A677}"/>
            </c:ext>
          </c:extLst>
        </c:ser>
        <c:ser>
          <c:idx val="4"/>
          <c:order val="4"/>
          <c:tx>
            <c:strRef>
              <c:f>E空気中!$G$12</c:f>
              <c:strCache>
                <c:ptCount val="1"/>
                <c:pt idx="0">
                  <c:v>56Fe</c:v>
                </c:pt>
              </c:strCache>
            </c:strRef>
          </c:tx>
          <c:spPr>
            <a:ln w="19050">
              <a:solidFill>
                <a:srgbClr val="006600"/>
              </a:solidFill>
            </a:ln>
          </c:spPr>
          <c:marker>
            <c:symbol val="none"/>
          </c:marker>
          <c:xVal>
            <c:numRef>
              <c:f>E空気中!$B$50:$B$70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E空気中!$G$50:$G$70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2.9907591818427237</c:v>
                </c:pt>
                <c:pt idx="7">
                  <c:v>9.3520472403469981</c:v>
                </c:pt>
                <c:pt idx="8">
                  <c:v>15.678758781570266</c:v>
                </c:pt>
                <c:pt idx="9">
                  <c:v>21.572535709480395</c:v>
                </c:pt>
                <c:pt idx="10">
                  <c:v>43.633487229975742</c:v>
                </c:pt>
                <c:pt idx="11">
                  <c:v>75.305752460295892</c:v>
                </c:pt>
                <c:pt idx="12">
                  <c:v>96.013742543473256</c:v>
                </c:pt>
                <c:pt idx="13">
                  <c:v>146.90916995678202</c:v>
                </c:pt>
                <c:pt idx="14">
                  <c:v>197.36465991802473</c:v>
                </c:pt>
                <c:pt idx="15">
                  <c:v>247.62701880494973</c:v>
                </c:pt>
                <c:pt idx="16">
                  <c:v>297.92515864288964</c:v>
                </c:pt>
                <c:pt idx="17">
                  <c:v>348.05364295862097</c:v>
                </c:pt>
                <c:pt idx="18">
                  <c:v>498.30252332793623</c:v>
                </c:pt>
                <c:pt idx="19">
                  <c:v>798.54820948475947</c:v>
                </c:pt>
                <c:pt idx="20">
                  <c:v>798.54820948475947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37B-49F4-ABCF-A170BD08A677}"/>
            </c:ext>
          </c:extLst>
        </c:ser>
        <c:ser>
          <c:idx val="5"/>
          <c:order val="5"/>
          <c:tx>
            <c:strRef>
              <c:f>E空気中!$H$12</c:f>
              <c:strCache>
                <c:ptCount val="1"/>
                <c:pt idx="0">
                  <c:v>40Ar</c:v>
                </c:pt>
              </c:strCache>
            </c:strRef>
          </c:tx>
          <c:spPr>
            <a:ln w="19050">
              <a:solidFill>
                <a:srgbClr val="0066FF"/>
              </a:solidFill>
            </a:ln>
          </c:spPr>
          <c:marker>
            <c:symbol val="none"/>
          </c:marker>
          <c:xVal>
            <c:numRef>
              <c:f>E空気中!$B$50:$B$70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E空気中!$H$50:$H$70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2.6575917948041523</c:v>
                </c:pt>
                <c:pt idx="7">
                  <c:v>9.0722469870762303</c:v>
                </c:pt>
                <c:pt idx="8">
                  <c:v>15.474320645422928</c:v>
                </c:pt>
                <c:pt idx="9">
                  <c:v>21.400468104883377</c:v>
                </c:pt>
                <c:pt idx="10">
                  <c:v>43.490559787476705</c:v>
                </c:pt>
                <c:pt idx="11">
                  <c:v>75.270267112310549</c:v>
                </c:pt>
                <c:pt idx="12">
                  <c:v>95.949401396815034</c:v>
                </c:pt>
                <c:pt idx="13">
                  <c:v>146.86331222415407</c:v>
                </c:pt>
                <c:pt idx="14">
                  <c:v>197.32043482011375</c:v>
                </c:pt>
                <c:pt idx="15">
                  <c:v>247.60362849354308</c:v>
                </c:pt>
                <c:pt idx="16">
                  <c:v>297.90376561149719</c:v>
                </c:pt>
                <c:pt idx="17">
                  <c:v>348.03751138336173</c:v>
                </c:pt>
                <c:pt idx="18">
                  <c:v>498.28208707280072</c:v>
                </c:pt>
                <c:pt idx="19">
                  <c:v>798.5390073148709</c:v>
                </c:pt>
                <c:pt idx="20">
                  <c:v>798.5390073148709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37B-49F4-ABCF-A170BD08A677}"/>
            </c:ext>
          </c:extLst>
        </c:ser>
        <c:ser>
          <c:idx val="6"/>
          <c:order val="6"/>
          <c:tx>
            <c:strRef>
              <c:f>E空気中!$I$12</c:f>
              <c:strCache>
                <c:ptCount val="1"/>
                <c:pt idx="0">
                  <c:v>20Ne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E空気中!$B$50:$B$70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E空気中!$I$50:$I$70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3.5941911944521081</c:v>
                </c:pt>
                <c:pt idx="7">
                  <c:v>10.013343516617949</c:v>
                </c:pt>
                <c:pt idx="8">
                  <c:v>16.247378508958917</c:v>
                </c:pt>
                <c:pt idx="9">
                  <c:v>22.051042865841072</c:v>
                </c:pt>
                <c:pt idx="10">
                  <c:v>43.936299608151643</c:v>
                </c:pt>
                <c:pt idx="11">
                  <c:v>75.570057121152274</c:v>
                </c:pt>
                <c:pt idx="12">
                  <c:v>96.19052057175773</c:v>
                </c:pt>
                <c:pt idx="13">
                  <c:v>147.05783976343065</c:v>
                </c:pt>
                <c:pt idx="14">
                  <c:v>197.48381388138043</c:v>
                </c:pt>
                <c:pt idx="15">
                  <c:v>247.73999413344231</c:v>
                </c:pt>
                <c:pt idx="16">
                  <c:v>298.02510799240082</c:v>
                </c:pt>
                <c:pt idx="17">
                  <c:v>348.14826247714319</c:v>
                </c:pt>
                <c:pt idx="18">
                  <c:v>498.37619232628606</c:v>
                </c:pt>
                <c:pt idx="19">
                  <c:v>798.61686051210302</c:v>
                </c:pt>
                <c:pt idx="20">
                  <c:v>798.61686051210302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37B-49F4-ABCF-A170BD08A677}"/>
            </c:ext>
          </c:extLst>
        </c:ser>
        <c:ser>
          <c:idx val="7"/>
          <c:order val="7"/>
          <c:tx>
            <c:strRef>
              <c:f>E空気中!$J$12</c:f>
              <c:strCache>
                <c:ptCount val="1"/>
                <c:pt idx="0">
                  <c:v>12C</c:v>
                </c:pt>
              </c:strCache>
            </c:strRef>
          </c:tx>
          <c:spPr>
            <a:ln w="19050">
              <a:solidFill>
                <a:srgbClr val="996633"/>
              </a:solidFill>
            </a:ln>
          </c:spPr>
          <c:marker>
            <c:symbol val="none"/>
          </c:marker>
          <c:xVal>
            <c:numRef>
              <c:f>E空気中!$B$50:$B$70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E空気中!$J$50:$J$70</c:f>
              <c:numCache>
                <c:formatCode>0.000_);[Red]\(0.000\)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3.0475905291672677E-2</c:v>
                </c:pt>
                <c:pt idx="6">
                  <c:v>4.3747930432082462</c:v>
                </c:pt>
                <c:pt idx="7">
                  <c:v>10.67997264546419</c:v>
                </c:pt>
                <c:pt idx="8">
                  <c:v>16.769277886989386</c:v>
                </c:pt>
                <c:pt idx="9">
                  <c:v>22.486219464259356</c:v>
                </c:pt>
                <c:pt idx="10">
                  <c:v>44.205858701094527</c:v>
                </c:pt>
                <c:pt idx="11">
                  <c:v>75.75202936138497</c:v>
                </c:pt>
                <c:pt idx="12">
                  <c:v>96.341153741692381</c:v>
                </c:pt>
                <c:pt idx="13">
                  <c:v>147.17017404132008</c:v>
                </c:pt>
                <c:pt idx="14">
                  <c:v>197.57577703726167</c:v>
                </c:pt>
                <c:pt idx="15">
                  <c:v>247.82001087246641</c:v>
                </c:pt>
                <c:pt idx="16">
                  <c:v>298.09881669916189</c:v>
                </c:pt>
                <c:pt idx="17">
                  <c:v>348.21527553246642</c:v>
                </c:pt>
                <c:pt idx="18">
                  <c:v>498.43120883158008</c:v>
                </c:pt>
                <c:pt idx="19">
                  <c:v>798.66288472083681</c:v>
                </c:pt>
                <c:pt idx="20">
                  <c:v>798.66288472083681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37B-49F4-ABCF-A170BD08A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400256"/>
        <c:axId val="459403392"/>
        <c:extLst>
          <c:ext xmlns:c15="http://schemas.microsoft.com/office/drawing/2012/chart" uri="{02D57815-91ED-43cb-92C2-25804820EDAC}">
            <c15:filteredScatter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E空気中!$K$12</c15:sqref>
                        </c15:formulaRef>
                      </c:ext>
                    </c:extLst>
                    <c:strCache>
                      <c:ptCount val="1"/>
                      <c:pt idx="0">
                        <c:v>4He</c:v>
                      </c:pt>
                    </c:strCache>
                  </c:strRef>
                </c:tx>
                <c:spPr>
                  <a:ln w="19050">
                    <a:solidFill>
                      <a:srgbClr val="92D050"/>
                    </a:solidFill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E空気中!$B$50:$B$70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8</c:v>
                      </c:pt>
                      <c:pt idx="5">
                        <c:v>10</c:v>
                      </c:pt>
                      <c:pt idx="6">
                        <c:v>15</c:v>
                      </c:pt>
                      <c:pt idx="7">
                        <c:v>20</c:v>
                      </c:pt>
                      <c:pt idx="8">
                        <c:v>25</c:v>
                      </c:pt>
                      <c:pt idx="9">
                        <c:v>30</c:v>
                      </c:pt>
                      <c:pt idx="10">
                        <c:v>50</c:v>
                      </c:pt>
                      <c:pt idx="11">
                        <c:v>80</c:v>
                      </c:pt>
                      <c:pt idx="12">
                        <c:v>100</c:v>
                      </c:pt>
                      <c:pt idx="13">
                        <c:v>150</c:v>
                      </c:pt>
                      <c:pt idx="14">
                        <c:v>200</c:v>
                      </c:pt>
                      <c:pt idx="15">
                        <c:v>250</c:v>
                      </c:pt>
                      <c:pt idx="16">
                        <c:v>300</c:v>
                      </c:pt>
                      <c:pt idx="17">
                        <c:v>350</c:v>
                      </c:pt>
                      <c:pt idx="18">
                        <c:v>500</c:v>
                      </c:pt>
                      <c:pt idx="19">
                        <c:v>800</c:v>
                      </c:pt>
                      <c:pt idx="20">
                        <c:v>900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E空気中!$K$50:$K$70</c15:sqref>
                        </c15:formulaRef>
                      </c:ext>
                    </c:extLst>
                    <c:numCache>
                      <c:formatCode>0.000_);[Red]\(0.000\)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0.259432673552563</c:v>
                      </c:pt>
                      <c:pt idx="6">
                        <c:v>5.127775588857121</c:v>
                      </c:pt>
                      <c:pt idx="7">
                        <c:v>11.276005549624001</c:v>
                      </c:pt>
                      <c:pt idx="8">
                        <c:v>17.252007826872369</c:v>
                      </c:pt>
                      <c:pt idx="9">
                        <c:v>22.878679033268806</c:v>
                      </c:pt>
                      <c:pt idx="10">
                        <c:v>44.455887196736015</c:v>
                      </c:pt>
                      <c:pt idx="11">
                        <c:v>75.916866098037445</c:v>
                      </c:pt>
                      <c:pt idx="12">
                        <c:v>96.484925443081266</c:v>
                      </c:pt>
                      <c:pt idx="13">
                        <c:v>147.274659710148</c:v>
                      </c:pt>
                      <c:pt idx="14">
                        <c:v>197.65952297096308</c:v>
                      </c:pt>
                      <c:pt idx="15">
                        <c:v>247.89540194763461</c:v>
                      </c:pt>
                      <c:pt idx="16">
                        <c:v>298.1637703216872</c:v>
                      </c:pt>
                      <c:pt idx="17">
                        <c:v>348.27500693883741</c:v>
                      </c:pt>
                      <c:pt idx="18">
                        <c:v>498.48336935007825</c:v>
                      </c:pt>
                      <c:pt idx="19">
                        <c:v>798.70573208667611</c:v>
                      </c:pt>
                      <c:pt idx="20">
                        <c:v>798.70573208667611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F37B-49F4-ABCF-A170BD08A677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E空気中!$L$12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ln w="19050">
                    <a:solidFill>
                      <a:srgbClr val="FFC000"/>
                    </a:solidFill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E空気中!$B$50:$B$70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8</c:v>
                      </c:pt>
                      <c:pt idx="5">
                        <c:v>10</c:v>
                      </c:pt>
                      <c:pt idx="6">
                        <c:v>15</c:v>
                      </c:pt>
                      <c:pt idx="7">
                        <c:v>20</c:v>
                      </c:pt>
                      <c:pt idx="8">
                        <c:v>25</c:v>
                      </c:pt>
                      <c:pt idx="9">
                        <c:v>30</c:v>
                      </c:pt>
                      <c:pt idx="10">
                        <c:v>50</c:v>
                      </c:pt>
                      <c:pt idx="11">
                        <c:v>80</c:v>
                      </c:pt>
                      <c:pt idx="12">
                        <c:v>100</c:v>
                      </c:pt>
                      <c:pt idx="13">
                        <c:v>150</c:v>
                      </c:pt>
                      <c:pt idx="14">
                        <c:v>200</c:v>
                      </c:pt>
                      <c:pt idx="15">
                        <c:v>250</c:v>
                      </c:pt>
                      <c:pt idx="16">
                        <c:v>300</c:v>
                      </c:pt>
                      <c:pt idx="17">
                        <c:v>350</c:v>
                      </c:pt>
                      <c:pt idx="18">
                        <c:v>500</c:v>
                      </c:pt>
                      <c:pt idx="19">
                        <c:v>800</c:v>
                      </c:pt>
                      <c:pt idx="20">
                        <c:v>900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E空気中!$L$50:$L$70</c15:sqref>
                        </c15:formulaRef>
                      </c:ext>
                    </c:extLst>
                    <c:numCache>
                      <c:formatCode>0.000_);[Red]\(0.000\)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37B-49F4-ABCF-A170BD08A677}"/>
                  </c:ext>
                </c:extLst>
              </c15:ser>
            </c15:filteredScatterSeries>
          </c:ext>
        </c:extLst>
      </c:scatterChart>
      <c:valAx>
        <c:axId val="459400256"/>
        <c:scaling>
          <c:orientation val="minMax"/>
          <c:max val="100"/>
          <c:min val="0"/>
        </c:scaling>
        <c:delete val="0"/>
        <c:axPos val="b"/>
        <c:majorGridlines>
          <c:spPr>
            <a:ln w="9525">
              <a:solidFill>
                <a:schemeClr val="tx1">
                  <a:lumMod val="50000"/>
                  <a:lumOff val="50000"/>
                </a:schemeClr>
              </a:solidFill>
              <a:prstDash val="dash"/>
            </a:ln>
          </c:spPr>
        </c:majorGridlines>
        <c:minorGridlines>
          <c:spPr>
            <a:ln>
              <a:solidFill>
                <a:srgbClr val="CCECFF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altLang="ja-JP" sz="1200" b="1" i="0" u="none" strike="noStrike" baseline="0">
                    <a:effectLst/>
                  </a:rPr>
                  <a:t>Ebeam </a:t>
                </a:r>
                <a:r>
                  <a:rPr lang="ja-JP" altLang="ja-JP" sz="1200" b="1" i="0" u="none" strike="noStrike" baseline="0">
                    <a:effectLst/>
                  </a:rPr>
                  <a:t>真空</a:t>
                </a:r>
                <a:r>
                  <a:rPr lang="en-US" sz="1200"/>
                  <a:t>[MeV/A]</a:t>
                </a:r>
                <a:endParaRPr lang="ja-JP" sz="1200"/>
              </a:p>
            </c:rich>
          </c:tx>
          <c:layout>
            <c:manualLayout>
              <c:xMode val="edge"/>
              <c:yMode val="edge"/>
              <c:x val="0.66300902777777782"/>
              <c:y val="0.83615388888888897"/>
            </c:manualLayout>
          </c:layout>
          <c:overlay val="0"/>
          <c:spPr>
            <a:solidFill>
              <a:schemeClr val="bg1"/>
            </a:solidFill>
          </c:spPr>
        </c:title>
        <c:numFmt formatCode="General" sourceLinked="0"/>
        <c:majorTickMark val="cross"/>
        <c:minorTickMark val="in"/>
        <c:tickLblPos val="nextTo"/>
        <c:txPr>
          <a:bodyPr/>
          <a:lstStyle/>
          <a:p>
            <a:pPr>
              <a:defRPr b="1"/>
            </a:pPr>
            <a:endParaRPr lang="ja-JP"/>
          </a:p>
        </c:txPr>
        <c:crossAx val="459403392"/>
        <c:crosses val="autoZero"/>
        <c:crossBetween val="midCat"/>
        <c:majorUnit val="50"/>
      </c:valAx>
      <c:valAx>
        <c:axId val="459403392"/>
        <c:scaling>
          <c:orientation val="minMax"/>
          <c:max val="100"/>
          <c:min val="0"/>
        </c:scaling>
        <c:delete val="0"/>
        <c:axPos val="l"/>
        <c:majorGridlines>
          <c:spPr>
            <a:ln w="9525">
              <a:solidFill>
                <a:schemeClr val="tx2"/>
              </a:solidFill>
              <a:prstDash val="dash"/>
            </a:ln>
          </c:spPr>
        </c:majorGridlines>
        <c:min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E2 [MeV/A]</a:t>
                </a:r>
              </a:p>
            </c:rich>
          </c:tx>
          <c:layout>
            <c:manualLayout>
              <c:xMode val="edge"/>
              <c:yMode val="edge"/>
              <c:x val="1.2012440542203197E-2"/>
              <c:y val="0.31799994607249499"/>
            </c:manualLayout>
          </c:layout>
          <c:overlay val="0"/>
          <c:spPr>
            <a:solidFill>
              <a:schemeClr val="bg1"/>
            </a:solidFill>
          </c:spPr>
        </c:title>
        <c:numFmt formatCode="0_ " sourceLinked="0"/>
        <c:majorTickMark val="cross"/>
        <c:minorTickMark val="out"/>
        <c:tickLblPos val="nextTo"/>
        <c:spPr>
          <a:ln>
            <a:solidFill>
              <a:schemeClr val="tx2"/>
            </a:solidFill>
          </a:ln>
        </c:spPr>
        <c:txPr>
          <a:bodyPr/>
          <a:lstStyle/>
          <a:p>
            <a:pPr>
              <a:defRPr b="1"/>
            </a:pPr>
            <a:endParaRPr lang="ja-JP"/>
          </a:p>
        </c:txPr>
        <c:crossAx val="459400256"/>
        <c:crosses val="autoZero"/>
        <c:crossBetween val="midCat"/>
        <c:majorUnit val="5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0487314814814817"/>
          <c:y val="7.1311111111111103E-2"/>
          <c:w val="0.15206649735322694"/>
          <c:h val="0.38119277777777777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000" b="1"/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>
      <a:noFill/>
    </a:ln>
  </c:spPr>
  <c:txPr>
    <a:bodyPr/>
    <a:lstStyle/>
    <a:p>
      <a:pPr>
        <a:defRPr sz="1100" baseline="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74236111111111"/>
          <c:y val="4.5847296014063392E-2"/>
          <c:w val="0.78316689814814811"/>
          <c:h val="0.87918884345840231"/>
        </c:manualLayout>
      </c:layout>
      <c:scatterChart>
        <c:scatterStyle val="lineMarker"/>
        <c:varyColors val="0"/>
        <c:ser>
          <c:idx val="0"/>
          <c:order val="0"/>
          <c:tx>
            <c:strRef>
              <c:f>E空気中!$C$12</c:f>
              <c:strCache>
                <c:ptCount val="1"/>
                <c:pt idx="0">
                  <c:v>238U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E空気中!$B$78:$B$98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E空気中!$C$78:$C$98</c:f>
              <c:numCache>
                <c:formatCode>0.0_);[Red]\(0.0\)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46.275169342695051</c:v>
                </c:pt>
                <c:pt idx="7">
                  <c:v>99.931993988491584</c:v>
                </c:pt>
                <c:pt idx="8">
                  <c:v>159.22759253378541</c:v>
                </c:pt>
                <c:pt idx="9">
                  <c:v>221.70981879997697</c:v>
                </c:pt>
                <c:pt idx="10">
                  <c:v>514.00246533283075</c:v>
                </c:pt>
                <c:pt idx="11">
                  <c:v>1089.651140776461</c:v>
                </c:pt>
                <c:pt idx="12">
                  <c:v>1551.9522096365922</c:v>
                </c:pt>
                <c:pt idx="13">
                  <c:v>2950.9147642653224</c:v>
                </c:pt>
                <c:pt idx="14">
                  <c:v>4648.7999733307097</c:v>
                </c:pt>
                <c:pt idx="15">
                  <c:v>6594.1696546357616</c:v>
                </c:pt>
                <c:pt idx="16">
                  <c:v>8772.0687477386637</c:v>
                </c:pt>
                <c:pt idx="17">
                  <c:v>11129.528207326091</c:v>
                </c:pt>
                <c:pt idx="18">
                  <c:v>19054.426590168256</c:v>
                </c:pt>
                <c:pt idx="19">
                  <c:v>37539.679511043971</c:v>
                </c:pt>
                <c:pt idx="20">
                  <c:v>37539.679511043971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D7-4944-8695-FB242AA6F59D}"/>
            </c:ext>
          </c:extLst>
        </c:ser>
        <c:ser>
          <c:idx val="1"/>
          <c:order val="1"/>
          <c:tx>
            <c:strRef>
              <c:f>E空気中!$D$12</c:f>
              <c:strCache>
                <c:ptCount val="1"/>
                <c:pt idx="0">
                  <c:v>197Au</c:v>
                </c:pt>
              </c:strCache>
            </c:strRef>
          </c:tx>
          <c:spPr>
            <a:ln w="19050">
              <a:solidFill>
                <a:srgbClr val="6600FF"/>
              </a:solidFill>
            </a:ln>
          </c:spPr>
          <c:marker>
            <c:symbol val="none"/>
          </c:marker>
          <c:xVal>
            <c:numRef>
              <c:f>E空気中!$B$78:$B$98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E空気中!$D$78:$D$98</c:f>
              <c:numCache>
                <c:formatCode>0.0_);[Red]\(0.0\)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47.274585022747331</c:v>
                </c:pt>
                <c:pt idx="7">
                  <c:v>104.45647197660145</c:v>
                </c:pt>
                <c:pt idx="8">
                  <c:v>168.90676425148757</c:v>
                </c:pt>
                <c:pt idx="9">
                  <c:v>236.41301387539838</c:v>
                </c:pt>
                <c:pt idx="10">
                  <c:v>555.81882319374631</c:v>
                </c:pt>
                <c:pt idx="11">
                  <c:v>1180.5393193569519</c:v>
                </c:pt>
                <c:pt idx="12">
                  <c:v>1679.7212248920657</c:v>
                </c:pt>
                <c:pt idx="13">
                  <c:v>3198.2159387235456</c:v>
                </c:pt>
                <c:pt idx="14">
                  <c:v>5032.2334253188237</c:v>
                </c:pt>
                <c:pt idx="15">
                  <c:v>7155.9489170487841</c:v>
                </c:pt>
                <c:pt idx="16">
                  <c:v>9521.3966266301959</c:v>
                </c:pt>
                <c:pt idx="17">
                  <c:v>12081.784059509153</c:v>
                </c:pt>
                <c:pt idx="18">
                  <c:v>20756.829012142989</c:v>
                </c:pt>
                <c:pt idx="19">
                  <c:v>41018.13381626187</c:v>
                </c:pt>
                <c:pt idx="20">
                  <c:v>41018.13381626187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1D7-4944-8695-FB242AA6F59D}"/>
            </c:ext>
          </c:extLst>
        </c:ser>
        <c:ser>
          <c:idx val="2"/>
          <c:order val="2"/>
          <c:tx>
            <c:strRef>
              <c:f>E空気中!$E$12</c:f>
              <c:strCache>
                <c:ptCount val="1"/>
                <c:pt idx="0">
                  <c:v>136Xe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E空気中!$B$78:$B$98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E空気中!$E$78:$E$98</c:f>
              <c:numCache>
                <c:formatCode>0.0_);[Red]\(0.0\)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41.939366274216816</c:v>
                </c:pt>
                <c:pt idx="7">
                  <c:v>98.322475138490574</c:v>
                </c:pt>
                <c:pt idx="8">
                  <c:v>166.46910995938183</c:v>
                </c:pt>
                <c:pt idx="9">
                  <c:v>241.41156406847955</c:v>
                </c:pt>
                <c:pt idx="10">
                  <c:v>625.21497556696704</c:v>
                </c:pt>
                <c:pt idx="11">
                  <c:v>1436.0492125131518</c:v>
                </c:pt>
                <c:pt idx="12">
                  <c:v>2106.7292398497866</c:v>
                </c:pt>
                <c:pt idx="13">
                  <c:v>4185.7668966582805</c:v>
                </c:pt>
                <c:pt idx="14">
                  <c:v>6757.9348334254028</c:v>
                </c:pt>
                <c:pt idx="15">
                  <c:v>9763.1498377250264</c:v>
                </c:pt>
                <c:pt idx="16">
                  <c:v>13136.843957906472</c:v>
                </c:pt>
                <c:pt idx="17">
                  <c:v>16819.79967892947</c:v>
                </c:pt>
                <c:pt idx="18">
                  <c:v>29317.943904605654</c:v>
                </c:pt>
                <c:pt idx="19">
                  <c:v>58736.770007642401</c:v>
                </c:pt>
                <c:pt idx="20">
                  <c:v>58736.770007642401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1D7-4944-8695-FB242AA6F59D}"/>
            </c:ext>
          </c:extLst>
        </c:ser>
        <c:ser>
          <c:idx val="3"/>
          <c:order val="3"/>
          <c:tx>
            <c:strRef>
              <c:f>E空気中!$F$12</c:f>
              <c:strCache>
                <c:ptCount val="1"/>
                <c:pt idx="0">
                  <c:v>84Kr</c:v>
                </c:pt>
              </c:strCache>
            </c:strRef>
          </c:tx>
          <c:spPr>
            <a:ln w="19050">
              <a:solidFill>
                <a:srgbClr val="FF6600"/>
              </a:solidFill>
            </a:ln>
          </c:spPr>
          <c:marker>
            <c:symbol val="none"/>
          </c:marker>
          <c:xVal>
            <c:numRef>
              <c:f>E空気中!$B$78:$B$98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E空気中!$F$78:$F$98</c:f>
              <c:numCache>
                <c:formatCode>0.0_);[Red]\(0.0\)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28.885983389221114</c:v>
                </c:pt>
                <c:pt idx="7">
                  <c:v>91.021915046183807</c:v>
                </c:pt>
                <c:pt idx="8">
                  <c:v>172.09074660821295</c:v>
                </c:pt>
                <c:pt idx="9">
                  <c:v>265.64193264640102</c:v>
                </c:pt>
                <c:pt idx="10">
                  <c:v>767.11137461534565</c:v>
                </c:pt>
                <c:pt idx="11">
                  <c:v>1849.5147523859432</c:v>
                </c:pt>
                <c:pt idx="12">
                  <c:v>2750.3037401525598</c:v>
                </c:pt>
                <c:pt idx="13">
                  <c:v>5593.3223114391812</c:v>
                </c:pt>
                <c:pt idx="14">
                  <c:v>9143.5622925107527</c:v>
                </c:pt>
                <c:pt idx="15">
                  <c:v>13311.437683621827</c:v>
                </c:pt>
                <c:pt idx="16">
                  <c:v>17973.422434688</c:v>
                </c:pt>
                <c:pt idx="17">
                  <c:v>23096.157765230568</c:v>
                </c:pt>
                <c:pt idx="18">
                  <c:v>40566.680567861884</c:v>
                </c:pt>
                <c:pt idx="19">
                  <c:v>81684.753779848019</c:v>
                </c:pt>
                <c:pt idx="20">
                  <c:v>81684.753779848019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1D7-4944-8695-FB242AA6F59D}"/>
            </c:ext>
          </c:extLst>
        </c:ser>
        <c:ser>
          <c:idx val="4"/>
          <c:order val="4"/>
          <c:tx>
            <c:strRef>
              <c:f>E空気中!$G$12</c:f>
              <c:strCache>
                <c:ptCount val="1"/>
                <c:pt idx="0">
                  <c:v>56Fe</c:v>
                </c:pt>
              </c:strCache>
            </c:strRef>
          </c:tx>
          <c:spPr>
            <a:ln w="19050">
              <a:solidFill>
                <a:srgbClr val="006600"/>
              </a:solidFill>
            </a:ln>
          </c:spPr>
          <c:marker>
            <c:symbol val="none"/>
          </c:marker>
          <c:xVal>
            <c:numRef>
              <c:f>E空気中!$B$78:$B$98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E空気中!$G$78:$G$98</c:f>
              <c:numCache>
                <c:formatCode>0.0_);[Red]\(0.0\)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29.394824670028459</c:v>
                </c:pt>
                <c:pt idx="7">
                  <c:v>97.675512392047636</c:v>
                </c:pt>
                <c:pt idx="8">
                  <c:v>194.33660313675051</c:v>
                </c:pt>
                <c:pt idx="9">
                  <c:v>308.30483109569769</c:v>
                </c:pt>
                <c:pt idx="10">
                  <c:v>925.31247039438585</c:v>
                </c:pt>
                <c:pt idx="11">
                  <c:v>2285.4099239989127</c:v>
                </c:pt>
                <c:pt idx="12">
                  <c:v>3439.3757573805728</c:v>
                </c:pt>
                <c:pt idx="13">
                  <c:v>7100.3702763696892</c:v>
                </c:pt>
                <c:pt idx="14">
                  <c:v>11685.930348399175</c:v>
                </c:pt>
                <c:pt idx="15">
                  <c:v>17091.568367215914</c:v>
                </c:pt>
                <c:pt idx="16">
                  <c:v>23185.408077844113</c:v>
                </c:pt>
                <c:pt idx="17">
                  <c:v>29870.594753837551</c:v>
                </c:pt>
                <c:pt idx="18">
                  <c:v>52665.386736387794</c:v>
                </c:pt>
                <c:pt idx="19">
                  <c:v>106578.64249073756</c:v>
                </c:pt>
                <c:pt idx="20">
                  <c:v>106578.64249073756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1D7-4944-8695-FB242AA6F59D}"/>
            </c:ext>
          </c:extLst>
        </c:ser>
        <c:ser>
          <c:idx val="5"/>
          <c:order val="5"/>
          <c:tx>
            <c:strRef>
              <c:f>E空気中!$H$12</c:f>
              <c:strCache>
                <c:ptCount val="1"/>
                <c:pt idx="0">
                  <c:v>40Ar</c:v>
                </c:pt>
              </c:strCache>
            </c:strRef>
          </c:tx>
          <c:spPr>
            <a:ln w="19050">
              <a:solidFill>
                <a:srgbClr val="0066FF"/>
              </a:solidFill>
            </a:ln>
          </c:spPr>
          <c:marker>
            <c:symbol val="none"/>
          </c:marker>
          <c:xVal>
            <c:numRef>
              <c:f>E空気中!$B$78:$B$98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E空気中!$H$78:$H$98</c:f>
              <c:numCache>
                <c:formatCode>0.0_);[Red]\(0.0\)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28.334828963418019</c:v>
                </c:pt>
                <c:pt idx="7">
                  <c:v>114.5531255757078</c:v>
                </c:pt>
                <c:pt idx="8">
                  <c:v>242.40839006028239</c:v>
                </c:pt>
                <c:pt idx="9">
                  <c:v>396.80139716176222</c:v>
                </c:pt>
                <c:pt idx="10">
                  <c:v>1237.5468697988817</c:v>
                </c:pt>
                <c:pt idx="11">
                  <c:v>3129.8916594660564</c:v>
                </c:pt>
                <c:pt idx="12">
                  <c:v>4750.028280684819</c:v>
                </c:pt>
                <c:pt idx="13">
                  <c:v>9893.6722686639023</c:v>
                </c:pt>
                <c:pt idx="14">
                  <c:v>16375.57913553547</c:v>
                </c:pt>
                <c:pt idx="15">
                  <c:v>23982.331850582392</c:v>
                </c:pt>
                <c:pt idx="16">
                  <c:v>32580.224253868106</c:v>
                </c:pt>
                <c:pt idx="17">
                  <c:v>41992.417190158798</c:v>
                </c:pt>
                <c:pt idx="18">
                  <c:v>74201.408095867519</c:v>
                </c:pt>
                <c:pt idx="19">
                  <c:v>150449.41509560033</c:v>
                </c:pt>
                <c:pt idx="20">
                  <c:v>150449.41509560033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1D7-4944-8695-FB242AA6F59D}"/>
            </c:ext>
          </c:extLst>
        </c:ser>
        <c:ser>
          <c:idx val="6"/>
          <c:order val="6"/>
          <c:tx>
            <c:strRef>
              <c:f>E空気中!$I$12</c:f>
              <c:strCache>
                <c:ptCount val="1"/>
                <c:pt idx="0">
                  <c:v>20Ne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E空気中!$B$78:$B$98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E空気中!$I$78:$I$98</c:f>
              <c:numCache>
                <c:formatCode>0.0_);[Red]\(0.0\)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40.402884068437707</c:v>
                </c:pt>
                <c:pt idx="7">
                  <c:v>163.19906639472555</c:v>
                </c:pt>
                <c:pt idx="8">
                  <c:v>354.97738796450062</c:v>
                </c:pt>
                <c:pt idx="9">
                  <c:v>597.12636256479664</c:v>
                </c:pt>
                <c:pt idx="10">
                  <c:v>1979.1587702195247</c:v>
                </c:pt>
                <c:pt idx="11">
                  <c:v>5159.5469687805771</c:v>
                </c:pt>
                <c:pt idx="12">
                  <c:v>7905.2444417613551</c:v>
                </c:pt>
                <c:pt idx="13">
                  <c:v>16602.751506389428</c:v>
                </c:pt>
                <c:pt idx="14">
                  <c:v>27586.180076005781</c:v>
                </c:pt>
                <c:pt idx="15">
                  <c:v>40505.222430109163</c:v>
                </c:pt>
                <c:pt idx="16">
                  <c:v>55099.112311326324</c:v>
                </c:pt>
                <c:pt idx="17">
                  <c:v>71075.592872539535</c:v>
                </c:pt>
                <c:pt idx="18">
                  <c:v>125756.1330917591</c:v>
                </c:pt>
                <c:pt idx="19">
                  <c:v>255177.07537033834</c:v>
                </c:pt>
                <c:pt idx="20">
                  <c:v>255177.07537033834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1D7-4944-8695-FB242AA6F59D}"/>
            </c:ext>
          </c:extLst>
        </c:ser>
        <c:ser>
          <c:idx val="7"/>
          <c:order val="7"/>
          <c:tx>
            <c:strRef>
              <c:f>E空気中!$J$12</c:f>
              <c:strCache>
                <c:ptCount val="1"/>
                <c:pt idx="0">
                  <c:v>12C</c:v>
                </c:pt>
              </c:strCache>
            </c:strRef>
          </c:tx>
          <c:spPr>
            <a:ln w="19050">
              <a:solidFill>
                <a:srgbClr val="996633"/>
              </a:solidFill>
            </a:ln>
          </c:spPr>
          <c:marker>
            <c:symbol val="none"/>
          </c:marker>
          <c:xVal>
            <c:numRef>
              <c:f>E空気中!$B$78:$B$98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50</c:v>
                </c:pt>
                <c:pt idx="11">
                  <c:v>80</c:v>
                </c:pt>
                <c:pt idx="12">
                  <c:v>100</c:v>
                </c:pt>
                <c:pt idx="13">
                  <c:v>150</c:v>
                </c:pt>
                <c:pt idx="14">
                  <c:v>200</c:v>
                </c:pt>
                <c:pt idx="15">
                  <c:v>250</c:v>
                </c:pt>
                <c:pt idx="16">
                  <c:v>300</c:v>
                </c:pt>
                <c:pt idx="17">
                  <c:v>350</c:v>
                </c:pt>
                <c:pt idx="18">
                  <c:v>500</c:v>
                </c:pt>
                <c:pt idx="19">
                  <c:v>800</c:v>
                </c:pt>
                <c:pt idx="20">
                  <c:v>900</c:v>
                </c:pt>
              </c:numCache>
            </c:numRef>
          </c:xVal>
          <c:yVal>
            <c:numRef>
              <c:f>E空気中!$J$78:$J$98</c:f>
              <c:numCache>
                <c:formatCode>0.0_);[Red]\(0.0\)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0.81618600778411421</c:v>
                </c:pt>
                <c:pt idx="6">
                  <c:v>67.750435361001081</c:v>
                </c:pt>
                <c:pt idx="7">
                  <c:v>274.22707830757321</c:v>
                </c:pt>
                <c:pt idx="8">
                  <c:v>597.00334123593211</c:v>
                </c:pt>
                <c:pt idx="9">
                  <c:v>997.7309228454526</c:v>
                </c:pt>
                <c:pt idx="10">
                  <c:v>3325.1733485444774</c:v>
                </c:pt>
                <c:pt idx="11">
                  <c:v>8678.8286011245054</c:v>
                </c:pt>
                <c:pt idx="12">
                  <c:v>13308.705051476263</c:v>
                </c:pt>
                <c:pt idx="13">
                  <c:v>27989.553224786043</c:v>
                </c:pt>
                <c:pt idx="14">
                  <c:v>46567.716928446018</c:v>
                </c:pt>
                <c:pt idx="15">
                  <c:v>68301.156931750767</c:v>
                </c:pt>
                <c:pt idx="16">
                  <c:v>92934.426576845523</c:v>
                </c:pt>
                <c:pt idx="17">
                  <c:v>119999.84373418328</c:v>
                </c:pt>
                <c:pt idx="18">
                  <c:v>212010.41124382053</c:v>
                </c:pt>
                <c:pt idx="19">
                  <c:v>430193.46823559271</c:v>
                </c:pt>
                <c:pt idx="20">
                  <c:v>430193.46823559271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1D7-4944-8695-FB242AA6F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400256"/>
        <c:axId val="459403392"/>
        <c:extLst>
          <c:ext xmlns:c15="http://schemas.microsoft.com/office/drawing/2012/chart" uri="{02D57815-91ED-43cb-92C2-25804820EDAC}">
            <c15:filteredScatter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E空気中!$K$12</c15:sqref>
                        </c15:formulaRef>
                      </c:ext>
                    </c:extLst>
                    <c:strCache>
                      <c:ptCount val="1"/>
                      <c:pt idx="0">
                        <c:v>4He</c:v>
                      </c:pt>
                    </c:strCache>
                  </c:strRef>
                </c:tx>
                <c:spPr>
                  <a:ln w="19050">
                    <a:solidFill>
                      <a:srgbClr val="92D050"/>
                    </a:solidFill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E空気中!$B$78:$B$98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8</c:v>
                      </c:pt>
                      <c:pt idx="5">
                        <c:v>10</c:v>
                      </c:pt>
                      <c:pt idx="6">
                        <c:v>15</c:v>
                      </c:pt>
                      <c:pt idx="7">
                        <c:v>20</c:v>
                      </c:pt>
                      <c:pt idx="8">
                        <c:v>25</c:v>
                      </c:pt>
                      <c:pt idx="9">
                        <c:v>30</c:v>
                      </c:pt>
                      <c:pt idx="10">
                        <c:v>50</c:v>
                      </c:pt>
                      <c:pt idx="11">
                        <c:v>80</c:v>
                      </c:pt>
                      <c:pt idx="12">
                        <c:v>100</c:v>
                      </c:pt>
                      <c:pt idx="13">
                        <c:v>150</c:v>
                      </c:pt>
                      <c:pt idx="14">
                        <c:v>200</c:v>
                      </c:pt>
                      <c:pt idx="15">
                        <c:v>250</c:v>
                      </c:pt>
                      <c:pt idx="16">
                        <c:v>300</c:v>
                      </c:pt>
                      <c:pt idx="17">
                        <c:v>350</c:v>
                      </c:pt>
                      <c:pt idx="18">
                        <c:v>500</c:v>
                      </c:pt>
                      <c:pt idx="19">
                        <c:v>800</c:v>
                      </c:pt>
                      <c:pt idx="20">
                        <c:v>900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E空気中!$K$78:$K$98</c15:sqref>
                        </c15:formulaRef>
                      </c:ext>
                    </c:extLst>
                    <c:numCache>
                      <c:formatCode>0.0_);[Red]\(0.0\)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3.6345112908938311</c:v>
                      </c:pt>
                      <c:pt idx="6">
                        <c:v>227.02614380752746</c:v>
                      </c:pt>
                      <c:pt idx="7">
                        <c:v>877.16219165130599</c:v>
                      </c:pt>
                      <c:pt idx="8">
                        <c:v>1852.3855027594948</c:v>
                      </c:pt>
                      <c:pt idx="9">
                        <c:v>3050.8829679845135</c:v>
                      </c:pt>
                      <c:pt idx="10">
                        <c:v>9936.7077811205181</c:v>
                      </c:pt>
                      <c:pt idx="11">
                        <c:v>25741.855544877348</c:v>
                      </c:pt>
                      <c:pt idx="12">
                        <c:v>39339.14631901851</c:v>
                      </c:pt>
                      <c:pt idx="13">
                        <c:v>82448.935227365248</c:v>
                      </c:pt>
                      <c:pt idx="14">
                        <c:v>136746.53714095597</c:v>
                      </c:pt>
                      <c:pt idx="15">
                        <c:v>200433.61424931957</c:v>
                      </c:pt>
                      <c:pt idx="16">
                        <c:v>272353.3974541669</c:v>
                      </c:pt>
                      <c:pt idx="17">
                        <c:v>351056.901154875</c:v>
                      </c:pt>
                      <c:pt idx="18">
                        <c:v>620036.2980068177</c:v>
                      </c:pt>
                      <c:pt idx="19">
                        <c:v>1259100.8398741544</c:v>
                      </c:pt>
                      <c:pt idx="20">
                        <c:v>1259100.8398741544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41D7-4944-8695-FB242AA6F59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E空気中!$L$12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ln w="19050">
                    <a:solidFill>
                      <a:srgbClr val="FFC000"/>
                    </a:solidFill>
                  </a:ln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E空気中!$B$78:$B$98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8</c:v>
                      </c:pt>
                      <c:pt idx="5">
                        <c:v>10</c:v>
                      </c:pt>
                      <c:pt idx="6">
                        <c:v>15</c:v>
                      </c:pt>
                      <c:pt idx="7">
                        <c:v>20</c:v>
                      </c:pt>
                      <c:pt idx="8">
                        <c:v>25</c:v>
                      </c:pt>
                      <c:pt idx="9">
                        <c:v>30</c:v>
                      </c:pt>
                      <c:pt idx="10">
                        <c:v>50</c:v>
                      </c:pt>
                      <c:pt idx="11">
                        <c:v>80</c:v>
                      </c:pt>
                      <c:pt idx="12">
                        <c:v>100</c:v>
                      </c:pt>
                      <c:pt idx="13">
                        <c:v>150</c:v>
                      </c:pt>
                      <c:pt idx="14">
                        <c:v>200</c:v>
                      </c:pt>
                      <c:pt idx="15">
                        <c:v>250</c:v>
                      </c:pt>
                      <c:pt idx="16">
                        <c:v>300</c:v>
                      </c:pt>
                      <c:pt idx="17">
                        <c:v>350</c:v>
                      </c:pt>
                      <c:pt idx="18">
                        <c:v>500</c:v>
                      </c:pt>
                      <c:pt idx="19">
                        <c:v>800</c:v>
                      </c:pt>
                      <c:pt idx="20">
                        <c:v>900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E空気中!$L$78:$L$98</c15:sqref>
                        </c15:formulaRef>
                      </c:ext>
                    </c:extLst>
                    <c:numCache>
                      <c:formatCode>0.0_);[Red]\(0.0\)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1D7-4944-8695-FB242AA6F59D}"/>
                  </c:ext>
                </c:extLst>
              </c15:ser>
            </c15:filteredScatterSeries>
          </c:ext>
        </c:extLst>
      </c:scatterChart>
      <c:valAx>
        <c:axId val="459400256"/>
        <c:scaling>
          <c:orientation val="minMax"/>
          <c:max val="100"/>
          <c:min val="0"/>
        </c:scaling>
        <c:delete val="0"/>
        <c:axPos val="b"/>
        <c:majorGridlines>
          <c:spPr>
            <a:ln w="9525">
              <a:solidFill>
                <a:schemeClr val="tx1">
                  <a:lumMod val="50000"/>
                  <a:lumOff val="50000"/>
                </a:schemeClr>
              </a:solidFill>
              <a:prstDash val="dash"/>
            </a:ln>
          </c:spPr>
        </c:majorGridlines>
        <c:minorGridlines>
          <c:spPr>
            <a:ln>
              <a:solidFill>
                <a:srgbClr val="CCECFF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altLang="ja-JP" sz="1200" b="1" i="0" u="none" strike="noStrike" baseline="0">
                    <a:effectLst/>
                  </a:rPr>
                  <a:t>Ebeam </a:t>
                </a:r>
                <a:r>
                  <a:rPr lang="ja-JP" altLang="ja-JP" sz="1200" b="1" i="0" u="none" strike="noStrike" baseline="0">
                    <a:effectLst/>
                  </a:rPr>
                  <a:t>真空</a:t>
                </a:r>
                <a:r>
                  <a:rPr lang="en-US" sz="1200"/>
                  <a:t>[MeV/A]</a:t>
                </a:r>
                <a:endParaRPr lang="ja-JP" sz="1200"/>
              </a:p>
            </c:rich>
          </c:tx>
          <c:layout>
            <c:manualLayout>
              <c:xMode val="edge"/>
              <c:yMode val="edge"/>
              <c:x val="0.66300902777777782"/>
              <c:y val="0.83615388888888897"/>
            </c:manualLayout>
          </c:layout>
          <c:overlay val="0"/>
          <c:spPr>
            <a:solidFill>
              <a:schemeClr val="bg1"/>
            </a:solidFill>
          </c:spPr>
        </c:title>
        <c:numFmt formatCode="General" sourceLinked="0"/>
        <c:majorTickMark val="cross"/>
        <c:minorTickMark val="in"/>
        <c:tickLblPos val="nextTo"/>
        <c:txPr>
          <a:bodyPr/>
          <a:lstStyle/>
          <a:p>
            <a:pPr>
              <a:defRPr b="1"/>
            </a:pPr>
            <a:endParaRPr lang="ja-JP"/>
          </a:p>
        </c:txPr>
        <c:crossAx val="459403392"/>
        <c:crosses val="autoZero"/>
        <c:crossBetween val="midCat"/>
        <c:majorUnit val="50"/>
      </c:valAx>
      <c:valAx>
        <c:axId val="459403392"/>
        <c:scaling>
          <c:logBase val="10"/>
          <c:orientation val="minMax"/>
          <c:max val="10000"/>
          <c:min val="100"/>
        </c:scaling>
        <c:delete val="0"/>
        <c:axPos val="l"/>
        <c:majorGridlines>
          <c:spPr>
            <a:ln w="9525">
              <a:solidFill>
                <a:schemeClr val="tx2"/>
              </a:solidFill>
              <a:prstDash val="dash"/>
            </a:ln>
          </c:spPr>
        </c:majorGridlines>
        <c:min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 [</a:t>
                </a:r>
                <a:r>
                  <a:rPr lang="en-US" altLang="ja-JP"/>
                  <a:t>µm</a:t>
                </a:r>
                <a:r>
                  <a:rPr lang="en-US"/>
                  <a:t>]</a:t>
                </a:r>
              </a:p>
            </c:rich>
          </c:tx>
          <c:layout>
            <c:manualLayout>
              <c:xMode val="edge"/>
              <c:yMode val="edge"/>
              <c:x val="1.2012440542203197E-2"/>
              <c:y val="0.31799994607249499"/>
            </c:manualLayout>
          </c:layout>
          <c:overlay val="0"/>
          <c:spPr>
            <a:solidFill>
              <a:schemeClr val="bg1"/>
            </a:solidFill>
          </c:spPr>
        </c:title>
        <c:numFmt formatCode="0.E+0" sourceLinked="0"/>
        <c:majorTickMark val="cross"/>
        <c:minorTickMark val="out"/>
        <c:tickLblPos val="nextTo"/>
        <c:spPr>
          <a:ln>
            <a:solidFill>
              <a:schemeClr val="tx2"/>
            </a:solidFill>
          </a:ln>
        </c:spPr>
        <c:txPr>
          <a:bodyPr/>
          <a:lstStyle/>
          <a:p>
            <a:pPr>
              <a:defRPr b="1"/>
            </a:pPr>
            <a:endParaRPr lang="ja-JP"/>
          </a:p>
        </c:txPr>
        <c:crossAx val="459400256"/>
        <c:crosses val="autoZero"/>
        <c:crossBetween val="midCat"/>
        <c:majorUnit val="1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0487314814814817"/>
          <c:y val="7.1311111111111103E-2"/>
          <c:w val="0.15206649735322694"/>
          <c:h val="0.38119277777777777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000" b="1"/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>
      <a:noFill/>
    </a:ln>
  </c:spPr>
  <c:txPr>
    <a:bodyPr/>
    <a:lstStyle/>
    <a:p>
      <a:pPr>
        <a:defRPr sz="1100" baseline="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204672</xdr:colOff>
      <xdr:row>25</xdr:row>
      <xdr:rowOff>31748</xdr:rowOff>
    </xdr:from>
    <xdr:to>
      <xdr:col>19</xdr:col>
      <xdr:colOff>555922</xdr:colOff>
      <xdr:row>46</xdr:row>
      <xdr:rowOff>131311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00FED6A-0F1A-4C4D-B0F5-031461F3D9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20929</xdr:colOff>
      <xdr:row>3</xdr:row>
      <xdr:rowOff>31747</xdr:rowOff>
    </xdr:from>
    <xdr:to>
      <xdr:col>19</xdr:col>
      <xdr:colOff>578553</xdr:colOff>
      <xdr:row>24</xdr:row>
      <xdr:rowOff>52657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CDAC252-6236-4D96-B5DD-08874BB38C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0.3789</cdr:x>
      <cdr:y>0.01103</cdr:y>
    </cdr:from>
    <cdr:to>
      <cdr:x>0.62878</cdr:x>
      <cdr:y>0.07717</cdr:y>
    </cdr:to>
    <cdr:sp macro="" textlink="Rng比較!$C$6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80F51B0-95E2-43B7-B39C-AC062283FFF0}"/>
            </a:ext>
          </a:extLst>
        </cdr:cNvPr>
        <cdr:cNvSpPr txBox="1"/>
      </cdr:nvSpPr>
      <cdr:spPr>
        <a:xfrm xmlns:a="http://schemas.openxmlformats.org/drawingml/2006/main">
          <a:off x="1636827" y="39691"/>
          <a:ext cx="1079499" cy="2381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rgbClr val="006600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F655E4EC-48C3-4560-87BF-C12023982C47}" type="TxLink">
            <a:rPr lang="en-US" altLang="en-US" sz="1200" b="0" i="0" u="none" strike="noStrike">
              <a:solidFill>
                <a:srgbClr val="000000"/>
              </a:solidFill>
              <a:latin typeface="+mn-ea"/>
              <a:ea typeface="+mn-ea"/>
            </a:rPr>
            <a:pPr/>
            <a:t>Rng in Si</a:t>
          </a:fld>
          <a:endParaRPr lang="ja-JP" altLang="en-US" sz="1200">
            <a:latin typeface="+mn-ea"/>
            <a:ea typeface="+mn-ea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0.41415</cdr:x>
      <cdr:y>0.04717</cdr:y>
    </cdr:from>
    <cdr:to>
      <cdr:x>0.66764</cdr:x>
      <cdr:y>0.11463</cdr:y>
    </cdr:to>
    <cdr:sp macro="" textlink="Rng比較!$C$6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8F32C1F-33FF-45EA-BD08-8B67F79097D8}"/>
            </a:ext>
          </a:extLst>
        </cdr:cNvPr>
        <cdr:cNvSpPr txBox="1"/>
      </cdr:nvSpPr>
      <cdr:spPr>
        <a:xfrm xmlns:a="http://schemas.openxmlformats.org/drawingml/2006/main">
          <a:off x="1789113" y="169864"/>
          <a:ext cx="1095083" cy="24288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rgbClr val="006600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EAF12E61-0A68-44BC-81BD-17EB36AD2B75}" type="TxLink">
            <a:rPr lang="en-US" altLang="en-US" sz="1200" b="0" i="0" u="none" strike="noStrike">
              <a:solidFill>
                <a:srgbClr val="000000"/>
              </a:solidFill>
              <a:latin typeface="+mn-ea"/>
              <a:ea typeface="+mn-ea"/>
            </a:rPr>
            <a:pPr/>
            <a:t>Rng in Si</a:t>
          </a:fld>
          <a:endParaRPr lang="ja-JP" altLang="en-US" sz="1200" b="0">
            <a:latin typeface="+mn-ea"/>
            <a:ea typeface="+mn-ea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53860</xdr:colOff>
      <xdr:row>2</xdr:row>
      <xdr:rowOff>55560</xdr:rowOff>
    </xdr:from>
    <xdr:to>
      <xdr:col>19</xdr:col>
      <xdr:colOff>611485</xdr:colOff>
      <xdr:row>23</xdr:row>
      <xdr:rowOff>123372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C18F625-D113-4BEF-8709-8D249F9677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7937</xdr:colOff>
      <xdr:row>25</xdr:row>
      <xdr:rowOff>15875</xdr:rowOff>
    </xdr:from>
    <xdr:to>
      <xdr:col>19</xdr:col>
      <xdr:colOff>565562</xdr:colOff>
      <xdr:row>46</xdr:row>
      <xdr:rowOff>115438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5C258ED-EE78-4F18-9EC6-5D9328F26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1</xdr:colOff>
      <xdr:row>51</xdr:row>
      <xdr:rowOff>142875</xdr:rowOff>
    </xdr:from>
    <xdr:to>
      <xdr:col>19</xdr:col>
      <xdr:colOff>557626</xdr:colOff>
      <xdr:row>73</xdr:row>
      <xdr:rowOff>75750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AAAD9A7-901F-439D-8B7C-9F892037AE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0.3789</cdr:x>
      <cdr:y>0.01103</cdr:y>
    </cdr:from>
    <cdr:to>
      <cdr:x>0.62878</cdr:x>
      <cdr:y>0.07717</cdr:y>
    </cdr:to>
    <cdr:sp macro="" textlink="E空気中!$C$6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80F51B0-95E2-43B7-B39C-AC062283FFF0}"/>
            </a:ext>
          </a:extLst>
        </cdr:cNvPr>
        <cdr:cNvSpPr txBox="1"/>
      </cdr:nvSpPr>
      <cdr:spPr>
        <a:xfrm xmlns:a="http://schemas.openxmlformats.org/drawingml/2006/main">
          <a:off x="1636827" y="39691"/>
          <a:ext cx="1079499" cy="2381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rgbClr val="006600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F655E4EC-48C3-4560-87BF-C12023982C47}" type="TxLink">
            <a:rPr lang="en-US" altLang="en-US" sz="1200" b="0" i="0" u="none" strike="noStrike">
              <a:solidFill>
                <a:srgbClr val="000000"/>
              </a:solidFill>
              <a:latin typeface="+mn-ea"/>
              <a:ea typeface="+mn-ea"/>
            </a:rPr>
            <a:pPr/>
            <a:t>E1 真空膜後</a:t>
          </a:fld>
          <a:endParaRPr lang="ja-JP" altLang="en-US" sz="1200">
            <a:latin typeface="+mn-ea"/>
            <a:ea typeface="+mn-ea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0.3789</cdr:x>
      <cdr:y>0.01103</cdr:y>
    </cdr:from>
    <cdr:to>
      <cdr:x>0.62878</cdr:x>
      <cdr:y>0.07717</cdr:y>
    </cdr:to>
    <cdr:sp macro="" textlink="E空気中!$C$47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80F51B0-95E2-43B7-B39C-AC062283FFF0}"/>
            </a:ext>
          </a:extLst>
        </cdr:cNvPr>
        <cdr:cNvSpPr txBox="1"/>
      </cdr:nvSpPr>
      <cdr:spPr>
        <a:xfrm xmlns:a="http://schemas.openxmlformats.org/drawingml/2006/main">
          <a:off x="1636827" y="39691"/>
          <a:ext cx="1079499" cy="2381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rgbClr val="006600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FF0A9CFE-F1E8-47F6-9898-722EFB628663}" type="TxLink">
            <a:rPr lang="en-US" altLang="en-US" sz="1100" b="0" i="0" u="none" strike="noStrike">
              <a:solidFill>
                <a:srgbClr val="000000"/>
              </a:solidFill>
              <a:latin typeface="ＭＳ Ｐゴシック"/>
              <a:ea typeface="ＭＳ Ｐゴシック"/>
            </a:rPr>
            <a:pPr/>
            <a:t>E2 照射位置</a:t>
          </a:fld>
          <a:endParaRPr lang="ja-JP" altLang="en-US" sz="1200">
            <a:latin typeface="+mn-ea"/>
            <a:ea typeface="+mn-ea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0.3789</cdr:x>
      <cdr:y>0.02646</cdr:y>
    </cdr:from>
    <cdr:to>
      <cdr:x>0.80845</cdr:x>
      <cdr:y>0.08599</cdr:y>
    </cdr:to>
    <cdr:sp macro="" textlink="E空気中!$C$75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80F51B0-95E2-43B7-B39C-AC062283FFF0}"/>
            </a:ext>
          </a:extLst>
        </cdr:cNvPr>
        <cdr:cNvSpPr txBox="1"/>
      </cdr:nvSpPr>
      <cdr:spPr>
        <a:xfrm xmlns:a="http://schemas.openxmlformats.org/drawingml/2006/main">
          <a:off x="1636847" y="95270"/>
          <a:ext cx="1855651" cy="21429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rgbClr val="006600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1B1090BB-97B3-442F-BDF8-899941547192}" type="TxLink">
            <a:rPr lang="en-US" altLang="en-US" sz="1100" b="0" i="0" u="none" strike="noStrike">
              <a:solidFill>
                <a:srgbClr val="000000"/>
              </a:solidFill>
              <a:latin typeface="ＭＳ Ｐゴシック"/>
              <a:ea typeface="ＭＳ Ｐゴシック"/>
            </a:rPr>
            <a:pPr/>
            <a:t>Rng in Si @ 照射位置</a:t>
          </a:fld>
          <a:endParaRPr lang="ja-JP" altLang="en-US" sz="1200">
            <a:latin typeface="+mn-ea"/>
            <a:ea typeface="+mn-ea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SRIMfit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Log"/>
      <sheetName val="FncHelp"/>
      <sheetName val="FncLst1_J"/>
      <sheetName val="FncLst2a_J "/>
      <sheetName val="FncLst2b_J"/>
      <sheetName val="FncLst1_E"/>
      <sheetName val="FncLst2a_E"/>
      <sheetName val="FncLst2b_E"/>
    </sheetNames>
    <definedNames>
      <definedName name="srE2Rng"/>
      <definedName name="srEnew"/>
      <definedName name="srEnewGas"/>
      <definedName name="srInfoBrgC"/>
      <definedName name="srInfoIonA"/>
      <definedName name="srInfoIonZ"/>
      <definedName name="srInfoTgIsGas"/>
      <definedName name="srInfoTrgDens"/>
      <definedName name="srInfoTrgDensA"/>
      <definedName name="srInfoTrgName"/>
      <definedName name="srInfoTrgPtbl"/>
      <definedName name="srInfoTrgTtbl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F42"/>
  <sheetViews>
    <sheetView zoomScale="80" zoomScaleNormal="80" workbookViewId="0">
      <selection activeCell="E11" sqref="E11"/>
    </sheetView>
  </sheetViews>
  <sheetFormatPr defaultColWidth="9" defaultRowHeight="13"/>
  <cols>
    <col min="1" max="1" width="4.26953125" style="1" customWidth="1"/>
    <col min="2" max="2" width="9" style="1"/>
    <col min="3" max="3" width="7.36328125" style="1" customWidth="1"/>
    <col min="4" max="4" width="4.6328125" style="1" customWidth="1"/>
    <col min="5" max="5" width="30.36328125" style="1" customWidth="1"/>
    <col min="6" max="6" width="76.36328125" style="1" customWidth="1"/>
    <col min="7" max="16384" width="9" style="1"/>
  </cols>
  <sheetData>
    <row r="2" spans="2:6" s="11" customFormat="1" ht="19">
      <c r="B2" s="48" t="s">
        <v>25</v>
      </c>
      <c r="F2" s="13" t="s">
        <v>24</v>
      </c>
    </row>
    <row r="4" spans="2:6" ht="16.5">
      <c r="B4" s="2" t="s">
        <v>4</v>
      </c>
    </row>
    <row r="6" spans="2:6">
      <c r="C6" s="4" t="s">
        <v>0</v>
      </c>
      <c r="E6" s="1" t="s">
        <v>1</v>
      </c>
    </row>
    <row r="7" spans="2:6">
      <c r="B7" s="1" t="s">
        <v>3</v>
      </c>
      <c r="C7" s="1" t="s">
        <v>2</v>
      </c>
    </row>
    <row r="9" spans="2:6">
      <c r="B9" s="3" t="s">
        <v>53</v>
      </c>
      <c r="C9" s="3" t="s">
        <v>54</v>
      </c>
      <c r="D9" s="1" t="s">
        <v>55</v>
      </c>
    </row>
    <row r="11" spans="2:6">
      <c r="C11" s="5"/>
    </row>
    <row r="12" spans="2:6">
      <c r="C12" s="6"/>
    </row>
    <row r="13" spans="2:6">
      <c r="B13" s="3"/>
      <c r="C13" s="6"/>
    </row>
    <row r="14" spans="2:6">
      <c r="B14" s="3"/>
      <c r="C14" s="6"/>
    </row>
    <row r="15" spans="2:6">
      <c r="B15" s="3"/>
      <c r="C15" s="6"/>
    </row>
    <row r="16" spans="2:6" s="7" customFormat="1">
      <c r="B16" s="8"/>
      <c r="C16" s="9"/>
      <c r="F16" s="1"/>
    </row>
    <row r="17" spans="3:6" s="7" customFormat="1">
      <c r="C17" s="10"/>
      <c r="D17" s="8"/>
    </row>
    <row r="18" spans="3:6" s="7" customFormat="1">
      <c r="C18" s="10"/>
    </row>
    <row r="19" spans="3:6" s="7" customFormat="1">
      <c r="C19" s="10"/>
    </row>
    <row r="20" spans="3:6" s="7" customFormat="1">
      <c r="C20" s="10"/>
    </row>
    <row r="21" spans="3:6" s="7" customFormat="1">
      <c r="C21" s="10"/>
    </row>
    <row r="22" spans="3:6" s="7" customFormat="1">
      <c r="C22" s="10"/>
      <c r="D22" s="8"/>
      <c r="F22" s="8"/>
    </row>
    <row r="23" spans="3:6" s="7" customFormat="1">
      <c r="C23" s="10"/>
      <c r="F23" s="8"/>
    </row>
    <row r="24" spans="3:6" s="7" customFormat="1">
      <c r="C24" s="10"/>
      <c r="F24" s="8"/>
    </row>
    <row r="25" spans="3:6" s="7" customFormat="1">
      <c r="C25" s="10"/>
    </row>
    <row r="26" spans="3:6" s="7" customFormat="1">
      <c r="C26" s="10"/>
    </row>
    <row r="27" spans="3:6" s="7" customFormat="1">
      <c r="C27" s="10"/>
    </row>
    <row r="28" spans="3:6" s="7" customFormat="1">
      <c r="C28" s="10"/>
    </row>
    <row r="29" spans="3:6" s="7" customFormat="1">
      <c r="C29" s="10"/>
    </row>
    <row r="30" spans="3:6" s="7" customFormat="1">
      <c r="C30" s="10"/>
    </row>
    <row r="31" spans="3:6" s="7" customFormat="1">
      <c r="C31" s="10"/>
    </row>
    <row r="32" spans="3:6" s="7" customFormat="1">
      <c r="C32" s="10"/>
    </row>
    <row r="33" spans="3:3" s="7" customFormat="1">
      <c r="C33" s="10"/>
    </row>
    <row r="34" spans="3:3" s="7" customFormat="1">
      <c r="C34" s="10"/>
    </row>
    <row r="35" spans="3:3" s="7" customFormat="1">
      <c r="C35" s="10"/>
    </row>
    <row r="36" spans="3:3" s="7" customFormat="1">
      <c r="C36" s="10"/>
    </row>
    <row r="37" spans="3:3" s="7" customFormat="1">
      <c r="C37" s="10"/>
    </row>
    <row r="38" spans="3:3" s="7" customFormat="1">
      <c r="C38" s="10"/>
    </row>
    <row r="39" spans="3:3">
      <c r="C39" s="5"/>
    </row>
    <row r="40" spans="3:3">
      <c r="C40" s="5"/>
    </row>
    <row r="41" spans="3:3">
      <c r="C41" s="5"/>
    </row>
    <row r="42" spans="3:3">
      <c r="C42" s="5"/>
    </row>
  </sheetData>
  <phoneticPr fontId="19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Header>&amp;L&amp;F&amp;A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D7EA7-7140-44C4-AC7E-EDAE4CFD0695}">
  <sheetPr>
    <pageSetUpPr fitToPage="1"/>
  </sheetPr>
  <dimension ref="B1:Y45"/>
  <sheetViews>
    <sheetView zoomScale="80" zoomScaleNormal="80" zoomScaleSheetLayoutView="80" workbookViewId="0">
      <selection activeCell="L5" sqref="L5"/>
    </sheetView>
  </sheetViews>
  <sheetFormatPr defaultColWidth="9" defaultRowHeight="13"/>
  <cols>
    <col min="1" max="1" width="2.90625" style="1" customWidth="1"/>
    <col min="2" max="2" width="8.26953125" style="1" customWidth="1"/>
    <col min="3" max="12" width="9.36328125" style="1" customWidth="1"/>
    <col min="13" max="13" width="3" style="1" customWidth="1"/>
    <col min="14" max="16384" width="9" style="1"/>
  </cols>
  <sheetData>
    <row r="1" spans="2:25" ht="9" customHeight="1"/>
    <row r="2" spans="2:25" s="11" customFormat="1" ht="19">
      <c r="B2" s="12" t="str">
        <f>BkTitle1</f>
        <v>E5util</v>
      </c>
      <c r="F2" s="14" t="str">
        <f>BkTitle2</f>
        <v>AddInマクロ版 : セル内の式 = srFuncName()</v>
      </c>
    </row>
    <row r="3" spans="2:25" ht="9.75" customHeight="1"/>
    <row r="4" spans="2:25" ht="16.5">
      <c r="B4" s="49" t="s">
        <v>26</v>
      </c>
      <c r="I4" s="1" t="s">
        <v>36</v>
      </c>
    </row>
    <row r="5" spans="2:25" ht="16.5">
      <c r="B5" s="20"/>
      <c r="E5" s="74"/>
      <c r="F5" s="74"/>
      <c r="G5" s="74"/>
      <c r="H5" s="74"/>
    </row>
    <row r="6" spans="2:25">
      <c r="B6" s="21" t="s">
        <v>37</v>
      </c>
      <c r="C6" s="1" t="str">
        <f>"Rng in "&amp;C10</f>
        <v>Rng in Si</v>
      </c>
    </row>
    <row r="7" spans="2:25">
      <c r="B7" s="21" t="s">
        <v>27</v>
      </c>
      <c r="C7" s="51">
        <v>1</v>
      </c>
      <c r="D7" s="52">
        <v>2</v>
      </c>
      <c r="E7" s="52">
        <v>3</v>
      </c>
      <c r="F7" s="52">
        <v>4</v>
      </c>
      <c r="G7" s="52">
        <v>5</v>
      </c>
      <c r="H7" s="52">
        <v>6</v>
      </c>
      <c r="I7" s="52">
        <v>7</v>
      </c>
      <c r="J7" s="52">
        <v>8</v>
      </c>
      <c r="K7" s="52">
        <v>9</v>
      </c>
      <c r="L7" s="53">
        <v>10</v>
      </c>
    </row>
    <row r="8" spans="2:25">
      <c r="B8" s="21" t="s">
        <v>5</v>
      </c>
      <c r="C8" s="54" t="s">
        <v>6</v>
      </c>
      <c r="D8" s="64" t="str">
        <f>$C8</f>
        <v>srim</v>
      </c>
      <c r="E8" s="64" t="str">
        <f t="shared" ref="E8:L8" si="0">$C8</f>
        <v>srim</v>
      </c>
      <c r="F8" s="64" t="str">
        <f t="shared" si="0"/>
        <v>srim</v>
      </c>
      <c r="G8" s="64" t="str">
        <f t="shared" si="0"/>
        <v>srim</v>
      </c>
      <c r="H8" s="64" t="str">
        <f t="shared" si="0"/>
        <v>srim</v>
      </c>
      <c r="I8" s="64" t="str">
        <f t="shared" si="0"/>
        <v>srim</v>
      </c>
      <c r="J8" s="64" t="str">
        <f t="shared" si="0"/>
        <v>srim</v>
      </c>
      <c r="K8" s="65" t="str">
        <f t="shared" si="0"/>
        <v>srim</v>
      </c>
      <c r="L8" s="66" t="str">
        <f t="shared" si="0"/>
        <v>srim</v>
      </c>
      <c r="M8" s="22"/>
      <c r="N8" s="22"/>
      <c r="O8" s="22"/>
      <c r="R8" s="22"/>
      <c r="S8" s="22"/>
      <c r="T8" s="22"/>
      <c r="U8" s="22"/>
      <c r="V8" s="22"/>
      <c r="W8" s="22"/>
      <c r="X8" s="22"/>
      <c r="Y8" s="22"/>
    </row>
    <row r="9" spans="2:25">
      <c r="B9" s="21" t="s">
        <v>7</v>
      </c>
      <c r="C9" s="55" t="s">
        <v>30</v>
      </c>
      <c r="D9" s="56" t="s">
        <v>10</v>
      </c>
      <c r="E9" s="56" t="s">
        <v>31</v>
      </c>
      <c r="F9" s="56" t="s">
        <v>9</v>
      </c>
      <c r="G9" s="56" t="s">
        <v>32</v>
      </c>
      <c r="H9" s="56" t="s">
        <v>8</v>
      </c>
      <c r="I9" s="56" t="s">
        <v>33</v>
      </c>
      <c r="J9" s="56" t="s">
        <v>34</v>
      </c>
      <c r="K9" s="45" t="s">
        <v>35</v>
      </c>
      <c r="L9" s="47"/>
      <c r="M9" s="22"/>
      <c r="N9" s="22"/>
      <c r="O9" s="22"/>
      <c r="R9" s="22"/>
      <c r="S9" s="22"/>
      <c r="T9" s="22"/>
      <c r="U9" s="22"/>
      <c r="V9" s="22"/>
      <c r="W9" s="22"/>
      <c r="X9" s="22"/>
      <c r="Y9" s="22"/>
    </row>
    <row r="10" spans="2:25">
      <c r="B10" s="21" t="s">
        <v>11</v>
      </c>
      <c r="C10" s="46" t="s">
        <v>29</v>
      </c>
      <c r="D10" s="67" t="str">
        <f>$C10</f>
        <v>Si</v>
      </c>
      <c r="E10" s="67" t="str">
        <f t="shared" ref="E10:L10" si="1">$C10</f>
        <v>Si</v>
      </c>
      <c r="F10" s="67" t="str">
        <f t="shared" si="1"/>
        <v>Si</v>
      </c>
      <c r="G10" s="67" t="str">
        <f t="shared" si="1"/>
        <v>Si</v>
      </c>
      <c r="H10" s="67" t="str">
        <f t="shared" si="1"/>
        <v>Si</v>
      </c>
      <c r="I10" s="67" t="str">
        <f t="shared" si="1"/>
        <v>Si</v>
      </c>
      <c r="J10" s="67" t="str">
        <f t="shared" si="1"/>
        <v>Si</v>
      </c>
      <c r="K10" s="67" t="str">
        <f t="shared" si="1"/>
        <v>Si</v>
      </c>
      <c r="L10" s="68" t="str">
        <f t="shared" si="1"/>
        <v>Si</v>
      </c>
      <c r="M10" s="22"/>
      <c r="N10" s="22"/>
      <c r="O10" s="22"/>
      <c r="R10" s="22"/>
      <c r="S10" s="22"/>
      <c r="T10" s="22"/>
      <c r="U10" s="22"/>
      <c r="V10" s="22"/>
      <c r="W10" s="22"/>
      <c r="X10" s="22"/>
      <c r="Y10" s="22"/>
    </row>
    <row r="11" spans="2:25">
      <c r="B11" s="21" t="s">
        <v>12</v>
      </c>
      <c r="C11" s="62" t="str">
        <f>C$8&amp;C$9&amp;"_"&amp;C$10</f>
        <v>srim238U_Si</v>
      </c>
      <c r="D11" s="63" t="str">
        <f t="shared" ref="D11:L11" si="2">D$8&amp;D$9&amp;"_"&amp;D$10</f>
        <v>srim197Au_Si</v>
      </c>
      <c r="E11" s="63" t="str">
        <f t="shared" si="2"/>
        <v>srim136Xe_Si</v>
      </c>
      <c r="F11" s="63" t="str">
        <f t="shared" si="2"/>
        <v>srim84Kr_Si</v>
      </c>
      <c r="G11" s="63" t="str">
        <f t="shared" si="2"/>
        <v>srim56Fe_Si</v>
      </c>
      <c r="H11" s="63" t="str">
        <f t="shared" si="2"/>
        <v>srim40Ar_Si</v>
      </c>
      <c r="I11" s="63" t="str">
        <f t="shared" si="2"/>
        <v>srim20Ne_Si</v>
      </c>
      <c r="J11" s="63" t="str">
        <f t="shared" si="2"/>
        <v>srim12C_Si</v>
      </c>
      <c r="K11" s="63" t="str">
        <f t="shared" si="2"/>
        <v>srim4He_Si</v>
      </c>
      <c r="L11" s="69" t="str">
        <f t="shared" si="2"/>
        <v>srim_Si</v>
      </c>
    </row>
    <row r="12" spans="2:25">
      <c r="B12" s="21" t="s">
        <v>38</v>
      </c>
      <c r="C12" s="62" t="str">
        <f>C$9</f>
        <v>238U</v>
      </c>
      <c r="D12" s="63" t="str">
        <f t="shared" ref="D12:L12" si="3">D$9</f>
        <v>197Au</v>
      </c>
      <c r="E12" s="63" t="str">
        <f t="shared" si="3"/>
        <v>136Xe</v>
      </c>
      <c r="F12" s="63" t="str">
        <f t="shared" si="3"/>
        <v>84Kr</v>
      </c>
      <c r="G12" s="63" t="str">
        <f t="shared" si="3"/>
        <v>56Fe</v>
      </c>
      <c r="H12" s="63" t="str">
        <f t="shared" si="3"/>
        <v>40Ar</v>
      </c>
      <c r="I12" s="63" t="str">
        <f t="shared" si="3"/>
        <v>20Ne</v>
      </c>
      <c r="J12" s="63" t="str">
        <f t="shared" si="3"/>
        <v>12C</v>
      </c>
      <c r="K12" s="63" t="str">
        <f t="shared" si="3"/>
        <v>4He</v>
      </c>
      <c r="L12" s="69">
        <f t="shared" si="3"/>
        <v>0</v>
      </c>
    </row>
    <row r="13" spans="2:25">
      <c r="B13" s="21" t="s">
        <v>13</v>
      </c>
      <c r="C13" s="27">
        <f>[1]!srInfoIonZ(C$11)</f>
        <v>92</v>
      </c>
      <c r="D13" s="28">
        <f>[1]!srInfoIonZ(D$11)</f>
        <v>79</v>
      </c>
      <c r="E13" s="28">
        <f>[1]!srInfoIonZ(E$11)</f>
        <v>54</v>
      </c>
      <c r="F13" s="28">
        <f>[1]!srInfoIonZ(F$11)</f>
        <v>36</v>
      </c>
      <c r="G13" s="28">
        <f>[1]!srInfoIonZ(G$11)</f>
        <v>26</v>
      </c>
      <c r="H13" s="28">
        <f>[1]!srInfoIonZ(H$11)</f>
        <v>18</v>
      </c>
      <c r="I13" s="28">
        <f>[1]!srInfoIonZ(I$11)</f>
        <v>10</v>
      </c>
      <c r="J13" s="28">
        <f>[1]!srInfoIonZ(J$11)</f>
        <v>6</v>
      </c>
      <c r="K13" s="28">
        <f>[1]!srInfoIonZ(K$11)</f>
        <v>2</v>
      </c>
      <c r="L13" s="39" t="e">
        <f>[1]!srInfoIonZ(L$11)</f>
        <v>#VALUE!</v>
      </c>
    </row>
    <row r="14" spans="2:25">
      <c r="B14" s="21" t="s">
        <v>14</v>
      </c>
      <c r="C14" s="27">
        <f>[1]!srInfoIonA(C$11)</f>
        <v>238</v>
      </c>
      <c r="D14" s="28">
        <f>[1]!srInfoIonA(D$11)</f>
        <v>197</v>
      </c>
      <c r="E14" s="28">
        <f>[1]!srInfoIonA(E$11)</f>
        <v>136</v>
      </c>
      <c r="F14" s="28">
        <f>[1]!srInfoIonA(F$11)</f>
        <v>84</v>
      </c>
      <c r="G14" s="28">
        <f>[1]!srInfoIonA(G$11)</f>
        <v>56</v>
      </c>
      <c r="H14" s="28">
        <f>[1]!srInfoIonA(H$11)</f>
        <v>40</v>
      </c>
      <c r="I14" s="28">
        <f>[1]!srInfoIonA(I$11)</f>
        <v>20</v>
      </c>
      <c r="J14" s="28">
        <f>[1]!srInfoIonA(J$11)</f>
        <v>12</v>
      </c>
      <c r="K14" s="28">
        <f>[1]!srInfoIonA(K$11)</f>
        <v>4</v>
      </c>
      <c r="L14" s="39" t="e">
        <f>[1]!srInfoIonA(L$11)</f>
        <v>#VALUE!</v>
      </c>
    </row>
    <row r="15" spans="2:25">
      <c r="B15" s="21" t="s">
        <v>15</v>
      </c>
      <c r="C15" s="27" t="str">
        <f>[1]!srInfoTrgName(C$11)</f>
        <v>Si</v>
      </c>
      <c r="D15" s="28" t="str">
        <f>[1]!srInfoTrgName(D$11)</f>
        <v>Si</v>
      </c>
      <c r="E15" s="28" t="str">
        <f>[1]!srInfoTrgName(E$11)</f>
        <v>Si</v>
      </c>
      <c r="F15" s="28" t="str">
        <f>[1]!srInfoTrgName(F$11)</f>
        <v>Si</v>
      </c>
      <c r="G15" s="28" t="str">
        <f>[1]!srInfoTrgName(G$11)</f>
        <v>Si</v>
      </c>
      <c r="H15" s="28" t="str">
        <f>[1]!srInfoTrgName(H$11)</f>
        <v>Si</v>
      </c>
      <c r="I15" s="28" t="str">
        <f>[1]!srInfoTrgName(I$11)</f>
        <v>Si</v>
      </c>
      <c r="J15" s="28" t="str">
        <f>[1]!srInfoTrgName(J$11)</f>
        <v>Si</v>
      </c>
      <c r="K15" s="28" t="str">
        <f>[1]!srInfoTrgName(K$11)</f>
        <v>Si</v>
      </c>
      <c r="L15" s="39" t="e">
        <f>[1]!srInfoTrgName(L$11)</f>
        <v>#VALUE!</v>
      </c>
    </row>
    <row r="16" spans="2:25">
      <c r="B16" s="21" t="s">
        <v>16</v>
      </c>
      <c r="C16" s="29">
        <f>[1]!srInfoTrgDens(C$11)</f>
        <v>2.3212000000000002</v>
      </c>
      <c r="D16" s="30">
        <f>[1]!srInfoTrgDens(D$11)</f>
        <v>2.3212000000000002</v>
      </c>
      <c r="E16" s="30">
        <f>[1]!srInfoTrgDens(E$11)</f>
        <v>2.3212000000000002</v>
      </c>
      <c r="F16" s="30">
        <f>[1]!srInfoTrgDens(F$11)</f>
        <v>2.3212000000000002</v>
      </c>
      <c r="G16" s="30">
        <f>[1]!srInfoTrgDens(G$11)</f>
        <v>2.3212000000000002</v>
      </c>
      <c r="H16" s="30">
        <f>[1]!srInfoTrgDens(H$11)</f>
        <v>2.3212000000000002</v>
      </c>
      <c r="I16" s="30">
        <f>[1]!srInfoTrgDens(I$11)</f>
        <v>2.3212000000000002</v>
      </c>
      <c r="J16" s="30">
        <f>[1]!srInfoTrgDens(J$11)</f>
        <v>2.3212000000000002</v>
      </c>
      <c r="K16" s="30">
        <f>[1]!srInfoTrgDens(K$11)</f>
        <v>2.3212000000000002</v>
      </c>
      <c r="L16" s="40" t="e">
        <f>[1]!srInfoTrgDens(L$11)</f>
        <v>#VALUE!</v>
      </c>
    </row>
    <row r="17" spans="2:12">
      <c r="B17" s="21" t="s">
        <v>17</v>
      </c>
      <c r="C17" s="31">
        <f>[1]!srInfoTrgDensA(C$11)</f>
        <v>4.9770000000000002E+22</v>
      </c>
      <c r="D17" s="32">
        <f>[1]!srInfoTrgDensA(D$11)</f>
        <v>4.9770000000000002E+22</v>
      </c>
      <c r="E17" s="32">
        <f>[1]!srInfoTrgDensA(E$11)</f>
        <v>4.9770000000000002E+22</v>
      </c>
      <c r="F17" s="32">
        <f>[1]!srInfoTrgDensA(F$11)</f>
        <v>4.9770000000000002E+22</v>
      </c>
      <c r="G17" s="32">
        <f>[1]!srInfoTrgDensA(G$11)</f>
        <v>4.9770000000000002E+22</v>
      </c>
      <c r="H17" s="32">
        <f>[1]!srInfoTrgDensA(H$11)</f>
        <v>4.9770000000000002E+22</v>
      </c>
      <c r="I17" s="32">
        <f>[1]!srInfoTrgDensA(I$11)</f>
        <v>4.9770000000000002E+22</v>
      </c>
      <c r="J17" s="32">
        <f>[1]!srInfoTrgDensA(J$11)</f>
        <v>4.9770000000000002E+22</v>
      </c>
      <c r="K17" s="32">
        <f>[1]!srInfoTrgDensA(K$11)</f>
        <v>4.9770000000000002E+22</v>
      </c>
      <c r="L17" s="41" t="e">
        <f>[1]!srInfoTrgDensA(L$11)</f>
        <v>#VALUE!</v>
      </c>
    </row>
    <row r="18" spans="2:12">
      <c r="B18" s="21" t="s">
        <v>18</v>
      </c>
      <c r="C18" s="33">
        <f>[1]!srInfoBrgC(C$11)</f>
        <v>0</v>
      </c>
      <c r="D18" s="34">
        <f>[1]!srInfoBrgC(D$11)</f>
        <v>-6.5699999999999995E-2</v>
      </c>
      <c r="E18" s="34">
        <f>[1]!srInfoBrgC(E$11)</f>
        <v>0</v>
      </c>
      <c r="F18" s="34">
        <f>[1]!srInfoBrgC(F$11)</f>
        <v>0</v>
      </c>
      <c r="G18" s="34">
        <f>[1]!srInfoBrgC(G$11)</f>
        <v>0</v>
      </c>
      <c r="H18" s="34">
        <f>[1]!srInfoBrgC(H$11)</f>
        <v>-6.5699999999999995E-2</v>
      </c>
      <c r="I18" s="34">
        <f>[1]!srInfoBrgC(I$11)</f>
        <v>0</v>
      </c>
      <c r="J18" s="34">
        <f>[1]!srInfoBrgC(J$11)</f>
        <v>0</v>
      </c>
      <c r="K18" s="34">
        <f>[1]!srInfoBrgC(K$11)</f>
        <v>0</v>
      </c>
      <c r="L18" s="42" t="e">
        <f>[1]!srInfoBrgC(L$11)</f>
        <v>#VALUE!</v>
      </c>
    </row>
    <row r="19" spans="2:12">
      <c r="B19" s="21" t="s">
        <v>19</v>
      </c>
      <c r="C19" s="35" t="b">
        <f>[1]!srInfoTgIsGas(C$11)</f>
        <v>0</v>
      </c>
      <c r="D19" s="36" t="b">
        <f>[1]!srInfoTgIsGas(D$11)</f>
        <v>0</v>
      </c>
      <c r="E19" s="36" t="b">
        <f>[1]!srInfoTgIsGas(E$11)</f>
        <v>0</v>
      </c>
      <c r="F19" s="36" t="b">
        <f>[1]!srInfoTgIsGas(F$11)</f>
        <v>0</v>
      </c>
      <c r="G19" s="36" t="b">
        <f>[1]!srInfoTgIsGas(G$11)</f>
        <v>0</v>
      </c>
      <c r="H19" s="36" t="b">
        <f>[1]!srInfoTgIsGas(H$11)</f>
        <v>0</v>
      </c>
      <c r="I19" s="36" t="b">
        <f>[1]!srInfoTgIsGas(I$11)</f>
        <v>0</v>
      </c>
      <c r="J19" s="36" t="b">
        <f>[1]!srInfoTgIsGas(J$11)</f>
        <v>0</v>
      </c>
      <c r="K19" s="36" t="b">
        <f>[1]!srInfoTgIsGas(K$11)</f>
        <v>0</v>
      </c>
      <c r="L19" s="43" t="e">
        <f>[1]!srInfoTgIsGas(L$11)</f>
        <v>#VALUE!</v>
      </c>
    </row>
    <row r="20" spans="2:12">
      <c r="B20" s="21" t="s">
        <v>20</v>
      </c>
      <c r="C20" s="37">
        <f>[1]!srInfoTrgPtbl(C$11)</f>
        <v>0</v>
      </c>
      <c r="D20" s="38">
        <f>[1]!srInfoTrgPtbl(D$11)</f>
        <v>0</v>
      </c>
      <c r="E20" s="38">
        <f>[1]!srInfoTrgPtbl(E$11)</f>
        <v>0</v>
      </c>
      <c r="F20" s="38">
        <f>[1]!srInfoTrgPtbl(F$11)</f>
        <v>0</v>
      </c>
      <c r="G20" s="38">
        <f>[1]!srInfoTrgPtbl(G$11)</f>
        <v>0</v>
      </c>
      <c r="H20" s="38">
        <f>[1]!srInfoTrgPtbl(H$11)</f>
        <v>0</v>
      </c>
      <c r="I20" s="38">
        <f>[1]!srInfoTrgPtbl(I$11)</f>
        <v>0</v>
      </c>
      <c r="J20" s="38">
        <f>[1]!srInfoTrgPtbl(J$11)</f>
        <v>0</v>
      </c>
      <c r="K20" s="38">
        <f>[1]!srInfoTrgPtbl(K$11)</f>
        <v>0</v>
      </c>
      <c r="L20" s="44" t="e">
        <f>[1]!srInfoTrgPtbl(L$11)</f>
        <v>#VALUE!</v>
      </c>
    </row>
    <row r="21" spans="2:12">
      <c r="B21" s="21" t="s">
        <v>21</v>
      </c>
      <c r="C21" s="59">
        <f>[1]!srInfoTrgTtbl(C$11)</f>
        <v>0</v>
      </c>
      <c r="D21" s="60">
        <f>[1]!srInfoTrgTtbl(D$11)</f>
        <v>0</v>
      </c>
      <c r="E21" s="60">
        <f>[1]!srInfoTrgTtbl(E$11)</f>
        <v>0</v>
      </c>
      <c r="F21" s="60">
        <f>[1]!srInfoTrgTtbl(F$11)</f>
        <v>0</v>
      </c>
      <c r="G21" s="60">
        <f>[1]!srInfoTrgTtbl(G$11)</f>
        <v>0</v>
      </c>
      <c r="H21" s="60">
        <f>[1]!srInfoTrgTtbl(H$11)</f>
        <v>0</v>
      </c>
      <c r="I21" s="60">
        <f>[1]!srInfoTrgTtbl(I$11)</f>
        <v>0</v>
      </c>
      <c r="J21" s="60">
        <f>[1]!srInfoTrgTtbl(J$11)</f>
        <v>0</v>
      </c>
      <c r="K21" s="60">
        <f>[1]!srInfoTrgTtbl(K$11)</f>
        <v>0</v>
      </c>
      <c r="L21" s="61" t="e">
        <f>[1]!srInfoTrgTtbl(L$11)</f>
        <v>#VALUE!</v>
      </c>
    </row>
    <row r="23" spans="2:12">
      <c r="B23" s="23" t="s">
        <v>23</v>
      </c>
      <c r="C23" s="57">
        <v>1</v>
      </c>
      <c r="D23" s="57">
        <v>2</v>
      </c>
      <c r="E23" s="57">
        <v>3</v>
      </c>
      <c r="F23" s="57">
        <v>4</v>
      </c>
      <c r="G23" s="57">
        <v>5</v>
      </c>
      <c r="H23" s="57">
        <v>6</v>
      </c>
      <c r="I23" s="57">
        <v>7</v>
      </c>
      <c r="J23" s="57">
        <v>8</v>
      </c>
      <c r="K23" s="57">
        <v>9</v>
      </c>
      <c r="L23" s="58">
        <v>10</v>
      </c>
    </row>
    <row r="24" spans="2:12">
      <c r="B24" s="18" t="s">
        <v>22</v>
      </c>
      <c r="C24" s="24" t="s">
        <v>28</v>
      </c>
      <c r="D24" s="17"/>
      <c r="E24" s="26"/>
      <c r="F24" s="17"/>
      <c r="G24" s="17"/>
      <c r="H24" s="25"/>
      <c r="I24" s="17"/>
      <c r="J24" s="17"/>
      <c r="K24" s="17"/>
      <c r="L24" s="19"/>
    </row>
    <row r="25" spans="2:12">
      <c r="B25" s="15">
        <v>1</v>
      </c>
      <c r="C25" s="75">
        <f>[1]!srE2Rng(C$11,$B25)</f>
        <v>22.206800000000001</v>
      </c>
      <c r="D25" s="75">
        <f>[1]!srE2Rng(D$11,$B25)</f>
        <v>22.193999999999999</v>
      </c>
      <c r="E25" s="75">
        <f>[1]!srE2Rng(E$11,$B25)</f>
        <v>17.809999999999999</v>
      </c>
      <c r="F25" s="75">
        <f>[1]!srE2Rng(F$11,$B25)</f>
        <v>15.298</v>
      </c>
      <c r="G25" s="75">
        <f>[1]!srE2Rng(G$11,$B25)</f>
        <v>12.726000000000001</v>
      </c>
      <c r="H25" s="75">
        <f>[1]!srE2Rng(H$11,$B25)</f>
        <v>12.54</v>
      </c>
      <c r="I25" s="75">
        <f>[1]!srE2Rng(I$11,$B25)</f>
        <v>11.09</v>
      </c>
      <c r="J25" s="75">
        <f>[1]!srE2Rng(J$11,$B25)</f>
        <v>11.44</v>
      </c>
      <c r="K25" s="70">
        <f>[1]!srE2Rng(K$11,$B25)</f>
        <v>17.77</v>
      </c>
      <c r="L25" s="71" t="e">
        <f>[1]!srE2Rng(L$11,$B25)</f>
        <v>#VALUE!</v>
      </c>
    </row>
    <row r="26" spans="2:12">
      <c r="B26" s="15">
        <v>2</v>
      </c>
      <c r="C26" s="75">
        <f>[1]!srE2Rng(C$11,$B26)</f>
        <v>33.186399999999999</v>
      </c>
      <c r="D26" s="75">
        <f>[1]!srE2Rng(D$11,$B26)</f>
        <v>32.754799999999996</v>
      </c>
      <c r="E26" s="75">
        <f>[1]!srE2Rng(E$11,$B26)</f>
        <v>27.481999999999999</v>
      </c>
      <c r="F26" s="75">
        <f>[1]!srE2Rng(F$11,$B26)</f>
        <v>24.548000000000002</v>
      </c>
      <c r="G26" s="75">
        <f>[1]!srE2Rng(G$11,$B26)</f>
        <v>21.092000000000002</v>
      </c>
      <c r="H26" s="75">
        <f>[1]!srE2Rng(H$11,$B26)</f>
        <v>21.86</v>
      </c>
      <c r="I26" s="75">
        <f>[1]!srE2Rng(I$11,$B26)</f>
        <v>21.25</v>
      </c>
      <c r="J26" s="75">
        <f>[1]!srE2Rng(J$11,$B26)</f>
        <v>24.538</v>
      </c>
      <c r="K26" s="70">
        <f>[1]!srE2Rng(K$11,$B26)</f>
        <v>49.23</v>
      </c>
      <c r="L26" s="71" t="e">
        <f>[1]!srE2Rng(L$11,$B26)</f>
        <v>#VALUE!</v>
      </c>
    </row>
    <row r="27" spans="2:12">
      <c r="B27" s="15">
        <v>3</v>
      </c>
      <c r="C27" s="75">
        <f>[1]!srE2Rng(C$11,$B27)</f>
        <v>42.547800000000002</v>
      </c>
      <c r="D27" s="75">
        <f>[1]!srE2Rng(D$11,$B27)</f>
        <v>42.062399999999997</v>
      </c>
      <c r="E27" s="75">
        <f>[1]!srE2Rng(E$11,$B27)</f>
        <v>36.129199999999997</v>
      </c>
      <c r="F27" s="75">
        <f>[1]!srE2Rng(F$11,$B27)</f>
        <v>33.401999999999994</v>
      </c>
      <c r="G27" s="75">
        <f>[1]!srE2Rng(G$11,$B27)</f>
        <v>29.474</v>
      </c>
      <c r="H27" s="75">
        <f>[1]!srE2Rng(H$11,$B27)</f>
        <v>31.86</v>
      </c>
      <c r="I27" s="75">
        <f>[1]!srE2Rng(I$11,$B27)</f>
        <v>32.75</v>
      </c>
      <c r="J27" s="75">
        <f>[1]!srE2Rng(J$11,$B27)</f>
        <v>40.498000000000005</v>
      </c>
      <c r="K27" s="70">
        <f>[1]!srE2Rng(K$11,$B27)</f>
        <v>93.4</v>
      </c>
      <c r="L27" s="71" t="e">
        <f>[1]!srE2Rng(L$11,$B27)</f>
        <v>#VALUE!</v>
      </c>
    </row>
    <row r="28" spans="2:12">
      <c r="B28" s="15">
        <v>5</v>
      </c>
      <c r="C28" s="75">
        <f>[1]!srE2Rng(C$11,$B28)</f>
        <v>60.009</v>
      </c>
      <c r="D28" s="75">
        <f>[1]!srE2Rng(D$11,$B28)</f>
        <v>60.113</v>
      </c>
      <c r="E28" s="75">
        <f>[1]!srE2Rng(E$11,$B28)</f>
        <v>53.11</v>
      </c>
      <c r="F28" s="75">
        <f>[1]!srE2Rng(F$11,$B28)</f>
        <v>51.637999999999998</v>
      </c>
      <c r="G28" s="75">
        <f>[1]!srE2Rng(G$11,$B28)</f>
        <v>47.878</v>
      </c>
      <c r="H28" s="75">
        <f>[1]!srE2Rng(H$11,$B28)</f>
        <v>54.87</v>
      </c>
      <c r="I28" s="75">
        <f>[1]!srE2Rng(I$11,$B28)</f>
        <v>60.86</v>
      </c>
      <c r="J28" s="75">
        <f>[1]!srE2Rng(J$11,$B28)</f>
        <v>82.12</v>
      </c>
      <c r="K28" s="70">
        <f>[1]!srE2Rng(K$11,$B28)</f>
        <v>217.26</v>
      </c>
      <c r="L28" s="71" t="e">
        <f>[1]!srE2Rng(L$11,$B28)</f>
        <v>#VALUE!</v>
      </c>
    </row>
    <row r="29" spans="2:12">
      <c r="B29" s="15">
        <v>8</v>
      </c>
      <c r="C29" s="75">
        <f>[1]!srE2Rng(C$11,$B29)</f>
        <v>85.962800000000001</v>
      </c>
      <c r="D29" s="75">
        <f>[1]!srE2Rng(D$11,$B29)</f>
        <v>87.873199999999997</v>
      </c>
      <c r="E29" s="75">
        <f>[1]!srE2Rng(E$11,$B29)</f>
        <v>79.941600000000008</v>
      </c>
      <c r="F29" s="75">
        <f>[1]!srE2Rng(F$11,$B29)</f>
        <v>81.634</v>
      </c>
      <c r="G29" s="75">
        <f>[1]!srE2Rng(G$11,$B29)</f>
        <v>80.68119999999999</v>
      </c>
      <c r="H29" s="75">
        <f>[1]!srE2Rng(H$11,$B29)</f>
        <v>97.17</v>
      </c>
      <c r="I29" s="75">
        <f>[1]!srE2Rng(I$11,$B29)</f>
        <v>116.53</v>
      </c>
      <c r="J29" s="75">
        <f>[1]!srE2Rng(J$11,$B29)</f>
        <v>170.16399999999999</v>
      </c>
      <c r="K29" s="70">
        <f>[1]!srE2Rng(K$11,$B29)</f>
        <v>484.07600000000002</v>
      </c>
      <c r="L29" s="71" t="e">
        <f>[1]!srE2Rng(L$11,$B29)</f>
        <v>#VALUE!</v>
      </c>
    </row>
    <row r="30" spans="2:12">
      <c r="B30" s="15">
        <v>10</v>
      </c>
      <c r="C30" s="75">
        <f>[1]!srE2Rng(C$11,$B30)</f>
        <v>103.8664</v>
      </c>
      <c r="D30" s="75">
        <f>[1]!srE2Rng(D$11,$B30)</f>
        <v>107.29300000000001</v>
      </c>
      <c r="E30" s="75">
        <f>[1]!srE2Rng(E$11,$B30)</f>
        <v>99.281999999999996</v>
      </c>
      <c r="F30" s="75">
        <f>[1]!srE2Rng(F$11,$B30)</f>
        <v>103.9</v>
      </c>
      <c r="G30" s="75">
        <f>[1]!srE2Rng(G$11,$B30)</f>
        <v>106.242</v>
      </c>
      <c r="H30" s="75">
        <f>[1]!srE2Rng(H$11,$B30)</f>
        <v>130.47</v>
      </c>
      <c r="I30" s="75">
        <f>[1]!srE2Rng(I$11,$B30)</f>
        <v>162.85</v>
      </c>
      <c r="J30" s="75">
        <f>[1]!srE2Rng(J$11,$B30)</f>
        <v>245.35</v>
      </c>
      <c r="K30" s="70">
        <f>[1]!srE2Rng(K$11,$B30)</f>
        <v>711.68</v>
      </c>
      <c r="L30" s="71" t="e">
        <f>[1]!srE2Rng(L$11,$B30)</f>
        <v>#VALUE!</v>
      </c>
    </row>
    <row r="31" spans="2:12">
      <c r="B31" s="15">
        <v>15</v>
      </c>
      <c r="C31" s="75">
        <f>[1]!srE2Rng(C$11,$B31)</f>
        <v>151.7208</v>
      </c>
      <c r="D31" s="75">
        <f>[1]!srE2Rng(D$11,$B31)</f>
        <v>159.28039999999999</v>
      </c>
      <c r="E31" s="75">
        <f>[1]!srE2Rng(E$11,$B31)</f>
        <v>153.33000000000001</v>
      </c>
      <c r="F31" s="75">
        <f>[1]!srE2Rng(F$11,$B31)</f>
        <v>168.01599999999999</v>
      </c>
      <c r="G31" s="75">
        <f>[1]!srE2Rng(G$11,$B31)</f>
        <v>182.732</v>
      </c>
      <c r="H31" s="75">
        <f>[1]!srE2Rng(H$11,$B31)</f>
        <v>231.37</v>
      </c>
      <c r="I31" s="75">
        <f>[1]!srE2Rng(I$11,$B31)</f>
        <v>310.91000000000003</v>
      </c>
      <c r="J31" s="75">
        <f>[1]!srE2Rng(J$11,$B31)</f>
        <v>491.17</v>
      </c>
      <c r="K31" s="70">
        <f>[1]!srE2Rng(K$11,$B31)</f>
        <v>1450</v>
      </c>
      <c r="L31" s="71" t="e">
        <f>[1]!srE2Rng(L$11,$B31)</f>
        <v>#VALUE!</v>
      </c>
    </row>
    <row r="32" spans="2:12">
      <c r="B32" s="15">
        <v>20</v>
      </c>
      <c r="C32" s="75">
        <f>[1]!srE2Rng(C$11,$B32)</f>
        <v>204.518</v>
      </c>
      <c r="D32" s="75">
        <f>[1]!srE2Rng(D$11,$B32)</f>
        <v>216.19239999999999</v>
      </c>
      <c r="E32" s="75">
        <f>[1]!srE2Rng(E$11,$B32)</f>
        <v>215.61760000000001</v>
      </c>
      <c r="F32" s="75">
        <f>[1]!srE2Rng(F$11,$B32)</f>
        <v>245.08800000000002</v>
      </c>
      <c r="G32" s="75">
        <f>[1]!srE2Rng(G$11,$B32)</f>
        <v>275.77200000000005</v>
      </c>
      <c r="H32" s="75">
        <f>[1]!srE2Rng(H$11,$B32)</f>
        <v>356.72</v>
      </c>
      <c r="I32" s="75">
        <f>[1]!srE2Rng(I$11,$B32)</f>
        <v>504.37</v>
      </c>
      <c r="J32" s="75">
        <f>[1]!srE2Rng(J$11,$B32)</f>
        <v>814.62000000000012</v>
      </c>
      <c r="K32" s="70">
        <f>[1]!srE2Rng(K$11,$B32)</f>
        <v>2400</v>
      </c>
      <c r="L32" s="71" t="e">
        <f>[1]!srE2Rng(L$11,$B32)</f>
        <v>#VALUE!</v>
      </c>
    </row>
    <row r="33" spans="2:12">
      <c r="B33" s="15">
        <v>25</v>
      </c>
      <c r="C33" s="75">
        <f>[1]!srE2Rng(C$11,$B33)</f>
        <v>261.959</v>
      </c>
      <c r="D33" s="75">
        <f>[1]!srE2Rng(D$11,$B33)</f>
        <v>278.29449999999997</v>
      </c>
      <c r="E33" s="75">
        <f>[1]!srE2Rng(E$11,$B33)</f>
        <v>286.392</v>
      </c>
      <c r="F33" s="75">
        <f>[1]!srE2Rng(F$11,$B33)</f>
        <v>335.7</v>
      </c>
      <c r="G33" s="75">
        <f>[1]!srE2Rng(G$11,$B33)</f>
        <v>384.68</v>
      </c>
      <c r="H33" s="75">
        <f>[1]!srE2Rng(H$11,$B33)</f>
        <v>505.52</v>
      </c>
      <c r="I33" s="75">
        <f>[1]!srE2Rng(I$11,$B33)</f>
        <v>740.9</v>
      </c>
      <c r="J33" s="75">
        <f>[1]!srE2Rng(J$11,$B33)</f>
        <v>1210</v>
      </c>
      <c r="K33" s="70">
        <f>[1]!srE2Rng(K$11,$B33)</f>
        <v>3560</v>
      </c>
      <c r="L33" s="71" t="e">
        <f>[1]!srE2Rng(L$11,$B33)</f>
        <v>#VALUE!</v>
      </c>
    </row>
    <row r="34" spans="2:12">
      <c r="B34" s="15">
        <v>30</v>
      </c>
      <c r="C34" s="75">
        <f>[1]!srE2Rng(C$11,$B34)</f>
        <v>324.07980000000003</v>
      </c>
      <c r="D34" s="75">
        <f>[1]!srE2Rng(D$11,$B34)</f>
        <v>345.94060000000002</v>
      </c>
      <c r="E34" s="75">
        <f>[1]!srE2Rng(E$11,$B34)</f>
        <v>365.5992</v>
      </c>
      <c r="F34" s="75">
        <f>[1]!srE2Rng(F$11,$B34)</f>
        <v>437.49079999999998</v>
      </c>
      <c r="G34" s="75">
        <f>[1]!srE2Rng(G$11,$B34)</f>
        <v>509.32</v>
      </c>
      <c r="H34" s="75">
        <f>[1]!srE2Rng(H$11,$B34)</f>
        <v>676.03</v>
      </c>
      <c r="I34" s="75">
        <f>[1]!srE2Rng(I$11,$B34)</f>
        <v>1020</v>
      </c>
      <c r="J34" s="75">
        <f>[1]!srE2Rng(J$11,$B34)</f>
        <v>1670</v>
      </c>
      <c r="K34" s="70">
        <f>[1]!srE2Rng(K$11,$B34)</f>
        <v>4930</v>
      </c>
      <c r="L34" s="71" t="e">
        <f>[1]!srE2Rng(L$11,$B34)</f>
        <v>#VALUE!</v>
      </c>
    </row>
    <row r="35" spans="2:12">
      <c r="B35" s="15">
        <v>50</v>
      </c>
      <c r="C35" s="75">
        <f>[1]!srE2Rng(C$11,$B35)</f>
        <v>617.97900000000004</v>
      </c>
      <c r="D35" s="75">
        <f>[1]!srE2Rng(D$11,$B35)</f>
        <v>667.46600000000001</v>
      </c>
      <c r="E35" s="75">
        <f>[1]!srE2Rng(E$11,$B35)</f>
        <v>761.13400000000001</v>
      </c>
      <c r="F35" s="75">
        <f>[1]!srE2Rng(F$11,$B35)</f>
        <v>959.62400000000002</v>
      </c>
      <c r="G35" s="75">
        <f>[1]!srE2Rng(G$11,$B35)</f>
        <v>1154</v>
      </c>
      <c r="H35" s="75">
        <f>[1]!srE2Rng(H$11,$B35)</f>
        <v>1560</v>
      </c>
      <c r="I35" s="75">
        <f>[1]!srE2Rng(I$11,$B35)</f>
        <v>2480</v>
      </c>
      <c r="J35" s="75">
        <f>[1]!srE2Rng(J$11,$B35)</f>
        <v>4140</v>
      </c>
      <c r="K35" s="70">
        <f>[1]!srE2Rng(K$11,$B35)</f>
        <v>12240</v>
      </c>
      <c r="L35" s="71" t="e">
        <f>[1]!srE2Rng(L$11,$B35)</f>
        <v>#VALUE!</v>
      </c>
    </row>
    <row r="36" spans="2:12">
      <c r="B36" s="15">
        <v>80</v>
      </c>
      <c r="C36" s="75">
        <f>[1]!srE2Rng(C$11,$B36)</f>
        <v>1193.5999999999999</v>
      </c>
      <c r="D36" s="75">
        <f>[1]!srE2Rng(D$11,$B36)</f>
        <v>1291.2</v>
      </c>
      <c r="E36" s="75">
        <f>[1]!srE2Rng(E$11,$B36)</f>
        <v>1573.6000000000001</v>
      </c>
      <c r="F36" s="75">
        <f>[1]!srE2Rng(F$11,$B36)</f>
        <v>2050</v>
      </c>
      <c r="G36" s="75">
        <f>[1]!srE2Rng(G$11,$B36)</f>
        <v>2522</v>
      </c>
      <c r="H36" s="75">
        <f>[1]!srE2Rng(H$11,$B36)</f>
        <v>3478</v>
      </c>
      <c r="I36" s="75">
        <f>[1]!srE2Rng(I$11,$B36)</f>
        <v>5700</v>
      </c>
      <c r="J36" s="75">
        <f>[1]!srE2Rng(J$11,$B36)</f>
        <v>9576</v>
      </c>
      <c r="K36" s="70">
        <f>[1]!srE2Rng(K$11,$B36)</f>
        <v>28244</v>
      </c>
      <c r="L36" s="71" t="e">
        <f>[1]!srE2Rng(L$11,$B36)</f>
        <v>#VALUE!</v>
      </c>
    </row>
    <row r="37" spans="2:12">
      <c r="B37" s="15">
        <v>100</v>
      </c>
      <c r="C37" s="75">
        <f>[1]!srE2Rng(C$11,$B37)</f>
        <v>1655.2</v>
      </c>
      <c r="D37" s="75">
        <f>[1]!srE2Rng(D$11,$B37)</f>
        <v>1789.5</v>
      </c>
      <c r="E37" s="75">
        <f>[1]!srE2Rng(E$11,$B37)</f>
        <v>2246</v>
      </c>
      <c r="F37" s="75">
        <f>[1]!srE2Rng(F$11,$B37)</f>
        <v>2956</v>
      </c>
      <c r="G37" s="75">
        <f>[1]!srE2Rng(G$11,$B37)</f>
        <v>3684.0000000000005</v>
      </c>
      <c r="H37" s="75">
        <f>[1]!srE2Rng(H$11,$B37)</f>
        <v>5100</v>
      </c>
      <c r="I37" s="75">
        <f>[1]!srE2Rng(I$11,$B37)</f>
        <v>8450</v>
      </c>
      <c r="J37" s="75">
        <f>[1]!srE2Rng(J$11,$B37)</f>
        <v>14200</v>
      </c>
      <c r="K37" s="70">
        <f>[1]!srE2Rng(K$11,$B37)</f>
        <v>41870</v>
      </c>
      <c r="L37" s="71" t="e">
        <f>[1]!srE2Rng(L$11,$B37)</f>
        <v>#VALUE!</v>
      </c>
    </row>
    <row r="38" spans="2:12">
      <c r="B38" s="15">
        <v>150</v>
      </c>
      <c r="C38" s="75">
        <f>[1]!srE2Rng(C$11,$B38)</f>
        <v>3052.4</v>
      </c>
      <c r="D38" s="75">
        <f>[1]!srE2Rng(D$11,$B38)</f>
        <v>3304.4</v>
      </c>
      <c r="E38" s="75">
        <f>[1]!srE2Rng(E$11,$B38)</f>
        <v>4330.8</v>
      </c>
      <c r="F38" s="75">
        <f>[1]!srE2Rng(F$11,$B38)</f>
        <v>5802</v>
      </c>
      <c r="G38" s="75">
        <f>[1]!srE2Rng(G$11,$B38)</f>
        <v>7359.9999999999991</v>
      </c>
      <c r="H38" s="75">
        <f>[1]!srE2Rng(H$11,$B38)</f>
        <v>10250</v>
      </c>
      <c r="I38" s="75">
        <f>[1]!srE2Rng(I$11,$B38)</f>
        <v>17170</v>
      </c>
      <c r="J38" s="75">
        <f>[1]!srE2Rng(J$11,$B38)</f>
        <v>28920</v>
      </c>
      <c r="K38" s="70">
        <f>[1]!srE2Rng(K$11,$B38)</f>
        <v>85050</v>
      </c>
      <c r="L38" s="71" t="e">
        <f>[1]!srE2Rng(L$11,$B38)</f>
        <v>#VALUE!</v>
      </c>
    </row>
    <row r="39" spans="2:12">
      <c r="B39" s="15">
        <v>200</v>
      </c>
      <c r="C39" s="75">
        <f>[1]!srE2Rng(C$11,$B39)</f>
        <v>4750.4000000000005</v>
      </c>
      <c r="D39" s="75">
        <f>[1]!srE2Rng(D$11,$B39)</f>
        <v>5140</v>
      </c>
      <c r="E39" s="75">
        <f>[1]!srE2Rng(E$11,$B39)</f>
        <v>6899.9999999999991</v>
      </c>
      <c r="F39" s="75">
        <f>[1]!srE2Rng(F$11,$B39)</f>
        <v>9356</v>
      </c>
      <c r="G39" s="75">
        <f>[1]!srE2Rng(G$11,$B39)</f>
        <v>11956.000000000002</v>
      </c>
      <c r="H39" s="75">
        <f>[1]!srE2Rng(H$11,$B39)</f>
        <v>16740</v>
      </c>
      <c r="I39" s="75">
        <f>[1]!srE2Rng(I$11,$B39)</f>
        <v>28180</v>
      </c>
      <c r="J39" s="75">
        <f>[1]!srE2Rng(J$11,$B39)</f>
        <v>47544</v>
      </c>
      <c r="K39" s="70">
        <f>[1]!srE2Rng(K$11,$B39)</f>
        <v>139410</v>
      </c>
      <c r="L39" s="71" t="e">
        <f>[1]!srE2Rng(L$11,$B39)</f>
        <v>#VALUE!</v>
      </c>
    </row>
    <row r="40" spans="2:12">
      <c r="B40" s="15">
        <v>250</v>
      </c>
      <c r="C40" s="75">
        <f>[1]!srE2Rng(C$11,$B40)</f>
        <v>6694.9999999999991</v>
      </c>
      <c r="D40" s="75">
        <f>[1]!srE2Rng(D$11,$B40)</f>
        <v>7263.5</v>
      </c>
      <c r="E40" s="75">
        <f>[1]!srE2Rng(E$11,$B40)</f>
        <v>9912</v>
      </c>
      <c r="F40" s="75">
        <f>[1]!srE2Rng(F$11,$B40)</f>
        <v>13530</v>
      </c>
      <c r="G40" s="75">
        <f>[1]!srE2Rng(G$11,$B40)</f>
        <v>17360</v>
      </c>
      <c r="H40" s="75">
        <f>[1]!srE2Rng(H$11,$B40)</f>
        <v>24360</v>
      </c>
      <c r="I40" s="75">
        <f>[1]!srE2Rng(I$11,$B40)</f>
        <v>41110</v>
      </c>
      <c r="J40" s="75">
        <f>[1]!srE2Rng(J$11,$B40)</f>
        <v>69290</v>
      </c>
      <c r="K40" s="70">
        <f>[1]!srE2Rng(K$11,$B40)</f>
        <v>203210</v>
      </c>
      <c r="L40" s="71" t="e">
        <f>[1]!srE2Rng(L$11,$B40)</f>
        <v>#VALUE!</v>
      </c>
    </row>
    <row r="41" spans="2:12">
      <c r="B41" s="15">
        <v>300</v>
      </c>
      <c r="C41" s="75">
        <f>[1]!srE2Rng(C$11,$B41)</f>
        <v>8873</v>
      </c>
      <c r="D41" s="75">
        <f>[1]!srE2Rng(D$11,$B41)</f>
        <v>9626.7999999999993</v>
      </c>
      <c r="E41" s="75">
        <f>[1]!srE2Rng(E$11,$B41)</f>
        <v>13284</v>
      </c>
      <c r="F41" s="75">
        <f>[1]!srE2Rng(F$11,$B41)</f>
        <v>18188.400000000001</v>
      </c>
      <c r="G41" s="75">
        <f>[1]!srE2Rng(G$11,$B41)</f>
        <v>23448</v>
      </c>
      <c r="H41" s="75">
        <f>[1]!srE2Rng(H$11,$B41)</f>
        <v>32950</v>
      </c>
      <c r="I41" s="75">
        <f>[1]!srE2Rng(I$11,$B41)</f>
        <v>55690</v>
      </c>
      <c r="J41" s="75">
        <f>[1]!srE2Rng(J$11,$B41)</f>
        <v>93920</v>
      </c>
      <c r="K41" s="70">
        <f>[1]!srE2Rng(K$11,$B41)</f>
        <v>275060</v>
      </c>
      <c r="L41" s="71" t="e">
        <f>[1]!srE2Rng(L$11,$B41)</f>
        <v>#VALUE!</v>
      </c>
    </row>
    <row r="42" spans="2:12">
      <c r="B42" s="15">
        <v>350</v>
      </c>
      <c r="C42" s="75">
        <f>[1]!srE2Rng(C$11,$B42)</f>
        <v>11229.800000000001</v>
      </c>
      <c r="D42" s="75">
        <f>[1]!srE2Rng(D$11,$B42)</f>
        <v>12188.599999999999</v>
      </c>
      <c r="E42" s="75">
        <f>[1]!srE2Rng(E$11,$B42)</f>
        <v>16966</v>
      </c>
      <c r="F42" s="75">
        <f>[1]!srE2Rng(F$11,$B42)</f>
        <v>23308.799999999996</v>
      </c>
      <c r="G42" s="75">
        <f>[1]!srE2Rng(G$11,$B42)</f>
        <v>30135.999999999996</v>
      </c>
      <c r="H42" s="75">
        <f>[1]!srE2Rng(H$11,$B42)</f>
        <v>42370</v>
      </c>
      <c r="I42" s="75">
        <f>[1]!srE2Rng(I$11,$B42)</f>
        <v>71680</v>
      </c>
      <c r="J42" s="75">
        <f>[1]!srE2Rng(J$11,$B42)</f>
        <v>121006</v>
      </c>
      <c r="K42" s="70">
        <f>[1]!srE2Rng(K$11,$B42)</f>
        <v>353830</v>
      </c>
      <c r="L42" s="71" t="e">
        <f>[1]!srE2Rng(L$11,$B42)</f>
        <v>#VALUE!</v>
      </c>
    </row>
    <row r="43" spans="2:12">
      <c r="B43" s="15">
        <v>500</v>
      </c>
      <c r="C43" s="75">
        <f>[1]!srE2Rng(C$11,$B43)</f>
        <v>19155</v>
      </c>
      <c r="D43" s="75">
        <f>[1]!srE2Rng(D$11,$B43)</f>
        <v>20865</v>
      </c>
      <c r="E43" s="75">
        <f>[1]!srE2Rng(E$11,$B43)</f>
        <v>29467.999999999996</v>
      </c>
      <c r="F43" s="75">
        <f>[1]!srE2Rng(F$11,$B43)</f>
        <v>40788</v>
      </c>
      <c r="G43" s="75">
        <f>[1]!srE2Rng(G$11,$B43)</f>
        <v>52946</v>
      </c>
      <c r="H43" s="75">
        <f>[1]!srE2Rng(H$11,$B43)</f>
        <v>74590</v>
      </c>
      <c r="I43" s="75">
        <f>[1]!srE2Rng(I$11,$B43)</f>
        <v>126380</v>
      </c>
      <c r="J43" s="75">
        <f>[1]!srE2Rng(J$11,$B43)</f>
        <v>213030</v>
      </c>
      <c r="K43" s="70">
        <f>[1]!srE2Rng(K$11,$B43)</f>
        <v>622900</v>
      </c>
      <c r="L43" s="71" t="e">
        <f>[1]!srE2Rng(L$11,$B43)</f>
        <v>#VALUE!</v>
      </c>
    </row>
    <row r="44" spans="2:12">
      <c r="B44" s="15">
        <v>800</v>
      </c>
      <c r="C44" s="75">
        <f>[1]!srE2Rng(C$11,$B44)</f>
        <v>37640</v>
      </c>
      <c r="D44" s="75">
        <f>[1]!srE2Rng(D$11,$B44)</f>
        <v>41126.400000000001</v>
      </c>
      <c r="E44" s="75">
        <f>[1]!srE2Rng(E$11,$B44)</f>
        <v>58885.599999999999</v>
      </c>
      <c r="F44" s="75">
        <f>[1]!srE2Rng(F$11,$B44)</f>
        <v>81905.599999999991</v>
      </c>
      <c r="G44" s="75">
        <f>[1]!srE2Rng(G$11,$B44)</f>
        <v>106853.6</v>
      </c>
      <c r="H44" s="75">
        <f>[1]!srE2Rng(H$11,$B44)</f>
        <v>150844</v>
      </c>
      <c r="I44" s="75">
        <f>[1]!srE2Rng(I$11,$B44)</f>
        <v>255810</v>
      </c>
      <c r="J44" s="75">
        <f>[1]!srE2Rng(J$11,$B44)</f>
        <v>431230</v>
      </c>
      <c r="K44" s="70">
        <f>[1]!srE2Rng(K$11,$B44)</f>
        <v>1262000</v>
      </c>
      <c r="L44" s="71" t="e">
        <f>[1]!srE2Rng(L$11,$B44)</f>
        <v>#VALUE!</v>
      </c>
    </row>
    <row r="45" spans="2:12">
      <c r="B45" s="16">
        <v>900</v>
      </c>
      <c r="C45" s="76">
        <f>[1]!srE2Rng(C$11,$B45)</f>
        <v>44284.4</v>
      </c>
      <c r="D45" s="76">
        <f>[1]!srE2Rng(D$11,$B45)</f>
        <v>48427.5</v>
      </c>
      <c r="E45" s="76">
        <f>[1]!srE2Rng(E$11,$B45)</f>
        <v>69522.8</v>
      </c>
      <c r="F45" s="76">
        <f>[1]!srE2Rng(F$11,$B45)</f>
        <v>96840.799999999988</v>
      </c>
      <c r="G45" s="76">
        <f>[1]!srE2Rng(G$11,$B45)</f>
        <v>126388.79999999999</v>
      </c>
      <c r="H45" s="76">
        <f>[1]!srE2Rng(H$11,$B45)</f>
        <v>178480</v>
      </c>
      <c r="I45" s="76">
        <f>[1]!srE2Rng(I$11,$B45)</f>
        <v>302730</v>
      </c>
      <c r="J45" s="76">
        <f>[1]!srE2Rng(J$11,$B45)</f>
        <v>510118</v>
      </c>
      <c r="K45" s="72">
        <f>[1]!srE2Rng(K$11,$B45)</f>
        <v>1490000</v>
      </c>
      <c r="L45" s="73" t="e">
        <f>[1]!srE2Rng(L$11,$B45)</f>
        <v>#VALUE!</v>
      </c>
    </row>
  </sheetData>
  <phoneticPr fontId="19"/>
  <pageMargins left="0.23622047244094491" right="0.23622047244094491" top="0.39370078740157483" bottom="0.39370078740157483" header="0.31496062992125984" footer="0.31496062992125984"/>
  <pageSetup paperSize="9" scale="46" fitToHeight="0" orientation="portrait" r:id="rId1"/>
  <headerFooter>
    <oddHeader>&amp;C&amp;F &amp;A</oddHeader>
    <oddFooter>&amp;P / &amp;N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613AF-20F3-439F-93DE-8C252DB947CB}">
  <sheetPr>
    <pageSetUpPr fitToPage="1"/>
  </sheetPr>
  <dimension ref="B1:Y98"/>
  <sheetViews>
    <sheetView tabSelected="1" zoomScale="80" zoomScaleNormal="80" zoomScaleSheetLayoutView="80" workbookViewId="0">
      <selection activeCell="H5" sqref="H5"/>
    </sheetView>
  </sheetViews>
  <sheetFormatPr defaultColWidth="9" defaultRowHeight="13"/>
  <cols>
    <col min="1" max="1" width="2.90625" style="1" customWidth="1"/>
    <col min="2" max="2" width="9.7265625" style="1" customWidth="1"/>
    <col min="3" max="12" width="9.36328125" style="1" customWidth="1"/>
    <col min="13" max="13" width="3" style="1" customWidth="1"/>
    <col min="14" max="16384" width="9" style="1"/>
  </cols>
  <sheetData>
    <row r="1" spans="2:25" ht="9" customHeight="1"/>
    <row r="2" spans="2:25" s="11" customFormat="1" ht="19">
      <c r="B2" s="12" t="str">
        <f>BkTitle1</f>
        <v>E5util</v>
      </c>
      <c r="F2" s="14" t="str">
        <f>BkTitle2</f>
        <v>AddInマクロ版 : セル内の式 = srFuncName()</v>
      </c>
    </row>
    <row r="3" spans="2:25" ht="9.75" customHeight="1"/>
    <row r="4" spans="2:25" ht="16.5">
      <c r="B4" s="49" t="s">
        <v>57</v>
      </c>
      <c r="I4" s="1" t="s">
        <v>36</v>
      </c>
    </row>
    <row r="5" spans="2:25" ht="16.5">
      <c r="B5" s="20"/>
      <c r="E5" s="74"/>
      <c r="F5" s="74"/>
      <c r="G5" s="74"/>
      <c r="H5" s="74"/>
    </row>
    <row r="6" spans="2:25">
      <c r="B6" s="21" t="s">
        <v>37</v>
      </c>
      <c r="C6" s="1" t="s">
        <v>50</v>
      </c>
    </row>
    <row r="7" spans="2:25">
      <c r="B7" s="21" t="s">
        <v>27</v>
      </c>
      <c r="C7" s="51">
        <v>1</v>
      </c>
      <c r="D7" s="52">
        <v>2</v>
      </c>
      <c r="E7" s="52">
        <v>3</v>
      </c>
      <c r="F7" s="52">
        <v>4</v>
      </c>
      <c r="G7" s="52">
        <v>5</v>
      </c>
      <c r="H7" s="52">
        <v>6</v>
      </c>
      <c r="I7" s="52">
        <v>7</v>
      </c>
      <c r="J7" s="52">
        <v>8</v>
      </c>
      <c r="K7" s="52">
        <v>9</v>
      </c>
      <c r="L7" s="53">
        <v>10</v>
      </c>
    </row>
    <row r="8" spans="2:25">
      <c r="B8" s="21" t="s">
        <v>5</v>
      </c>
      <c r="C8" s="54" t="s">
        <v>6</v>
      </c>
      <c r="D8" s="82" t="str">
        <f>$C8</f>
        <v>srim</v>
      </c>
      <c r="E8" s="82" t="str">
        <f t="shared" ref="E8:L8" si="0">$C8</f>
        <v>srim</v>
      </c>
      <c r="F8" s="82" t="str">
        <f t="shared" si="0"/>
        <v>srim</v>
      </c>
      <c r="G8" s="82" t="str">
        <f t="shared" si="0"/>
        <v>srim</v>
      </c>
      <c r="H8" s="82" t="str">
        <f t="shared" si="0"/>
        <v>srim</v>
      </c>
      <c r="I8" s="82" t="str">
        <f t="shared" si="0"/>
        <v>srim</v>
      </c>
      <c r="J8" s="82" t="str">
        <f t="shared" si="0"/>
        <v>srim</v>
      </c>
      <c r="K8" s="83" t="str">
        <f t="shared" si="0"/>
        <v>srim</v>
      </c>
      <c r="L8" s="84" t="str">
        <f t="shared" si="0"/>
        <v>srim</v>
      </c>
      <c r="M8" s="22"/>
      <c r="N8" s="22"/>
      <c r="O8" s="22"/>
      <c r="R8" s="22"/>
      <c r="S8" s="22"/>
      <c r="T8" s="22"/>
      <c r="U8" s="22"/>
      <c r="V8" s="22"/>
      <c r="W8" s="22"/>
      <c r="X8" s="22"/>
      <c r="Y8" s="22"/>
    </row>
    <row r="9" spans="2:25">
      <c r="B9" s="21" t="s">
        <v>7</v>
      </c>
      <c r="C9" s="55" t="s">
        <v>30</v>
      </c>
      <c r="D9" s="56" t="s">
        <v>10</v>
      </c>
      <c r="E9" s="56" t="s">
        <v>31</v>
      </c>
      <c r="F9" s="56" t="s">
        <v>9</v>
      </c>
      <c r="G9" s="56" t="s">
        <v>32</v>
      </c>
      <c r="H9" s="56" t="s">
        <v>8</v>
      </c>
      <c r="I9" s="56" t="s">
        <v>33</v>
      </c>
      <c r="J9" s="56" t="s">
        <v>34</v>
      </c>
      <c r="K9" s="45" t="s">
        <v>35</v>
      </c>
      <c r="L9" s="47"/>
      <c r="M9" s="22"/>
      <c r="N9" s="22"/>
      <c r="O9" s="22"/>
      <c r="R9" s="22"/>
      <c r="S9" s="22"/>
      <c r="T9" s="22"/>
      <c r="U9" s="22"/>
      <c r="V9" s="22"/>
      <c r="W9" s="22"/>
      <c r="X9" s="22"/>
      <c r="Y9" s="22"/>
    </row>
    <row r="10" spans="2:25">
      <c r="B10" s="21" t="s">
        <v>40</v>
      </c>
      <c r="C10" s="46" t="s">
        <v>41</v>
      </c>
      <c r="D10" s="80" t="str">
        <f>$C10</f>
        <v>Kapton</v>
      </c>
      <c r="E10" s="80" t="str">
        <f t="shared" ref="E10:L10" si="1">$C10</f>
        <v>Kapton</v>
      </c>
      <c r="F10" s="80" t="str">
        <f t="shared" si="1"/>
        <v>Kapton</v>
      </c>
      <c r="G10" s="80" t="str">
        <f t="shared" si="1"/>
        <v>Kapton</v>
      </c>
      <c r="H10" s="80" t="str">
        <f t="shared" si="1"/>
        <v>Kapton</v>
      </c>
      <c r="I10" s="80" t="str">
        <f t="shared" si="1"/>
        <v>Kapton</v>
      </c>
      <c r="J10" s="80" t="str">
        <f t="shared" si="1"/>
        <v>Kapton</v>
      </c>
      <c r="K10" s="80" t="str">
        <f t="shared" si="1"/>
        <v>Kapton</v>
      </c>
      <c r="L10" s="81" t="str">
        <f t="shared" si="1"/>
        <v>Kapton</v>
      </c>
      <c r="M10" s="22"/>
      <c r="N10" s="22"/>
      <c r="O10" s="22"/>
      <c r="R10" s="22"/>
      <c r="S10" s="22"/>
      <c r="T10" s="22"/>
      <c r="U10" s="22"/>
      <c r="V10" s="22"/>
      <c r="W10" s="22"/>
      <c r="X10" s="22"/>
      <c r="Y10" s="22"/>
    </row>
    <row r="11" spans="2:25">
      <c r="B11" s="21" t="s">
        <v>12</v>
      </c>
      <c r="C11" s="62" t="str">
        <f>C$8&amp;C$9&amp;"_"&amp;C$10</f>
        <v>srim238U_Kapton</v>
      </c>
      <c r="D11" s="63" t="str">
        <f t="shared" ref="D11:L11" si="2">D$8&amp;D$9&amp;"_"&amp;D$10</f>
        <v>srim197Au_Kapton</v>
      </c>
      <c r="E11" s="63" t="str">
        <f t="shared" si="2"/>
        <v>srim136Xe_Kapton</v>
      </c>
      <c r="F11" s="63" t="str">
        <f t="shared" si="2"/>
        <v>srim84Kr_Kapton</v>
      </c>
      <c r="G11" s="63" t="str">
        <f t="shared" si="2"/>
        <v>srim56Fe_Kapton</v>
      </c>
      <c r="H11" s="63" t="str">
        <f t="shared" si="2"/>
        <v>srim40Ar_Kapton</v>
      </c>
      <c r="I11" s="63" t="str">
        <f t="shared" si="2"/>
        <v>srim20Ne_Kapton</v>
      </c>
      <c r="J11" s="63" t="str">
        <f t="shared" si="2"/>
        <v>srim12C_Kapton</v>
      </c>
      <c r="K11" s="63" t="str">
        <f t="shared" si="2"/>
        <v>srim4He_Kapton</v>
      </c>
      <c r="L11" s="69" t="str">
        <f t="shared" si="2"/>
        <v>srim_Kapton</v>
      </c>
    </row>
    <row r="12" spans="2:25">
      <c r="B12" s="21" t="s">
        <v>38</v>
      </c>
      <c r="C12" s="62" t="str">
        <f>C$9</f>
        <v>238U</v>
      </c>
      <c r="D12" s="63" t="str">
        <f t="shared" ref="D12:L12" si="3">D$9</f>
        <v>197Au</v>
      </c>
      <c r="E12" s="63" t="str">
        <f t="shared" si="3"/>
        <v>136Xe</v>
      </c>
      <c r="F12" s="63" t="str">
        <f t="shared" si="3"/>
        <v>84Kr</v>
      </c>
      <c r="G12" s="63" t="str">
        <f t="shared" si="3"/>
        <v>56Fe</v>
      </c>
      <c r="H12" s="63" t="str">
        <f t="shared" si="3"/>
        <v>40Ar</v>
      </c>
      <c r="I12" s="63" t="str">
        <f t="shared" si="3"/>
        <v>20Ne</v>
      </c>
      <c r="J12" s="63" t="str">
        <f t="shared" si="3"/>
        <v>12C</v>
      </c>
      <c r="K12" s="63" t="str">
        <f t="shared" si="3"/>
        <v>4He</v>
      </c>
      <c r="L12" s="69">
        <f t="shared" si="3"/>
        <v>0</v>
      </c>
    </row>
    <row r="13" spans="2:25">
      <c r="B13" s="21" t="s">
        <v>13</v>
      </c>
      <c r="C13" s="27">
        <f>[1]!srInfoIonZ(C$11)</f>
        <v>92</v>
      </c>
      <c r="D13" s="28">
        <f>[1]!srInfoIonZ(D$11)</f>
        <v>79</v>
      </c>
      <c r="E13" s="28">
        <f>[1]!srInfoIonZ(E$11)</f>
        <v>54</v>
      </c>
      <c r="F13" s="28">
        <f>[1]!srInfoIonZ(F$11)</f>
        <v>36</v>
      </c>
      <c r="G13" s="28">
        <f>[1]!srInfoIonZ(G$11)</f>
        <v>26</v>
      </c>
      <c r="H13" s="28">
        <f>[1]!srInfoIonZ(H$11)</f>
        <v>18</v>
      </c>
      <c r="I13" s="28">
        <f>[1]!srInfoIonZ(I$11)</f>
        <v>10</v>
      </c>
      <c r="J13" s="28">
        <f>[1]!srInfoIonZ(J$11)</f>
        <v>6</v>
      </c>
      <c r="K13" s="28">
        <f>[1]!srInfoIonZ(K$11)</f>
        <v>2</v>
      </c>
      <c r="L13" s="39" t="e">
        <f>[1]!srInfoIonZ(L$11)</f>
        <v>#VALUE!</v>
      </c>
    </row>
    <row r="14" spans="2:25">
      <c r="B14" s="21" t="s">
        <v>14</v>
      </c>
      <c r="C14" s="77">
        <f>[1]!srInfoIonA(C$11)</f>
        <v>238</v>
      </c>
      <c r="D14" s="78">
        <f>[1]!srInfoIonA(D$11)</f>
        <v>197</v>
      </c>
      <c r="E14" s="78">
        <f>[1]!srInfoIonA(E$11)</f>
        <v>136</v>
      </c>
      <c r="F14" s="78">
        <f>[1]!srInfoIonA(F$11)</f>
        <v>84</v>
      </c>
      <c r="G14" s="78">
        <f>[1]!srInfoIonA(G$11)</f>
        <v>56</v>
      </c>
      <c r="H14" s="78">
        <f>[1]!srInfoIonA(H$11)</f>
        <v>40</v>
      </c>
      <c r="I14" s="78">
        <f>[1]!srInfoIonA(I$11)</f>
        <v>20</v>
      </c>
      <c r="J14" s="78">
        <f>[1]!srInfoIonA(J$11)</f>
        <v>12</v>
      </c>
      <c r="K14" s="78">
        <f>[1]!srInfoIonA(K$11)</f>
        <v>4</v>
      </c>
      <c r="L14" s="79" t="e">
        <f>[1]!srInfoIonA(L$11)</f>
        <v>#VALUE!</v>
      </c>
    </row>
    <row r="15" spans="2:25">
      <c r="B15" s="50"/>
      <c r="C15" s="28"/>
      <c r="D15" s="28"/>
      <c r="E15" s="28"/>
      <c r="F15" s="28"/>
      <c r="G15" s="28"/>
      <c r="H15" s="28"/>
      <c r="I15" s="28"/>
      <c r="J15" s="28"/>
      <c r="K15" s="28"/>
      <c r="L15" s="28"/>
    </row>
    <row r="16" spans="2:25">
      <c r="B16" s="50" t="s">
        <v>42</v>
      </c>
      <c r="C16" s="85">
        <v>25</v>
      </c>
      <c r="D16" s="86">
        <v>25</v>
      </c>
      <c r="E16" s="86">
        <v>25</v>
      </c>
      <c r="F16" s="86">
        <v>50</v>
      </c>
      <c r="G16" s="86">
        <v>50</v>
      </c>
      <c r="H16" s="86">
        <v>75</v>
      </c>
      <c r="I16" s="86">
        <v>75</v>
      </c>
      <c r="J16" s="86">
        <v>75</v>
      </c>
      <c r="K16" s="86">
        <v>75</v>
      </c>
      <c r="L16" s="87">
        <v>0</v>
      </c>
    </row>
    <row r="17" spans="2:12">
      <c r="B17" s="50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2:12">
      <c r="B18" s="23" t="s">
        <v>56</v>
      </c>
      <c r="C18" s="57">
        <v>1</v>
      </c>
      <c r="D18" s="57">
        <v>2</v>
      </c>
      <c r="E18" s="57">
        <v>3</v>
      </c>
      <c r="F18" s="57">
        <v>4</v>
      </c>
      <c r="G18" s="57">
        <v>5</v>
      </c>
      <c r="H18" s="57">
        <v>6</v>
      </c>
      <c r="I18" s="57">
        <v>7</v>
      </c>
      <c r="J18" s="57">
        <v>8</v>
      </c>
      <c r="K18" s="57">
        <v>9</v>
      </c>
      <c r="L18" s="58">
        <v>10</v>
      </c>
    </row>
    <row r="19" spans="2:12">
      <c r="B19" s="18" t="s">
        <v>22</v>
      </c>
      <c r="C19" s="24" t="s">
        <v>47</v>
      </c>
      <c r="D19" s="17"/>
      <c r="E19" s="26"/>
      <c r="F19" s="17"/>
      <c r="G19" s="17"/>
      <c r="H19" s="25"/>
      <c r="I19" s="17"/>
      <c r="J19" s="17"/>
      <c r="K19" s="17"/>
      <c r="L19" s="19"/>
    </row>
    <row r="20" spans="2:12">
      <c r="B20" s="15">
        <v>1</v>
      </c>
      <c r="C20" s="89">
        <f>[1]!srEnew(C$11,$B20,C$16)</f>
        <v>3.1111829347123452E-2</v>
      </c>
      <c r="D20" s="89">
        <f>[1]!srEnew(D$11,$B20,D$16)</f>
        <v>2.0621827411167512E-2</v>
      </c>
      <c r="E20" s="89">
        <f>[1]!srEnew(E$11,$B20,E$16)</f>
        <v>0</v>
      </c>
      <c r="F20" s="89">
        <f>[1]!srEnew(F$11,$B20,F$16)</f>
        <v>0</v>
      </c>
      <c r="G20" s="89">
        <f>[1]!srEnew(G$11,$B20,G$16)</f>
        <v>0</v>
      </c>
      <c r="H20" s="89">
        <f>[1]!srEnew(H$11,$B20,H$16)</f>
        <v>0</v>
      </c>
      <c r="I20" s="89">
        <f>[1]!srEnew(I$11,$B20,I$16)</f>
        <v>0</v>
      </c>
      <c r="J20" s="89">
        <f>[1]!srEnew(J$11,$B20,J$16)</f>
        <v>0</v>
      </c>
      <c r="K20" s="90">
        <f>[1]!srEnew(K$11,$B20,K$16)</f>
        <v>0</v>
      </c>
      <c r="L20" s="91" t="e">
        <f>[1]!srEnew(L$11,$B20,L$16)</f>
        <v>#VALUE!</v>
      </c>
    </row>
    <row r="21" spans="2:12">
      <c r="B21" s="15">
        <v>2</v>
      </c>
      <c r="C21" s="89">
        <f>[1]!srEnew(C$11,$B21,C$16)</f>
        <v>0.33663065226090438</v>
      </c>
      <c r="D21" s="89">
        <f>[1]!srEnew(D$11,$B21,D$16)</f>
        <v>0.28318812031214496</v>
      </c>
      <c r="E21" s="89">
        <f>[1]!srEnew(E$11,$B21,E$16)</f>
        <v>0.16983932461873652</v>
      </c>
      <c r="F21" s="89">
        <f>[1]!srEnew(F$11,$B21,F$16)</f>
        <v>0</v>
      </c>
      <c r="G21" s="89">
        <f>[1]!srEnew(G$11,$B21,G$16)</f>
        <v>0</v>
      </c>
      <c r="H21" s="89">
        <f>[1]!srEnew(H$11,$B21,H$16)</f>
        <v>0</v>
      </c>
      <c r="I21" s="89">
        <f>[1]!srEnew(I$11,$B21,I$16)</f>
        <v>0</v>
      </c>
      <c r="J21" s="89">
        <f>[1]!srEnew(J$11,$B21,J$16)</f>
        <v>0</v>
      </c>
      <c r="K21" s="90">
        <f>[1]!srEnew(K$11,$B21,K$16)</f>
        <v>0</v>
      </c>
      <c r="L21" s="91" t="e">
        <f>[1]!srEnew(L$11,$B21,L$16)</f>
        <v>#VALUE!</v>
      </c>
    </row>
    <row r="22" spans="2:12">
      <c r="B22" s="15">
        <v>3</v>
      </c>
      <c r="C22" s="89">
        <f>[1]!srEnew(C$11,$B22,C$16)</f>
        <v>1.0214118760086812</v>
      </c>
      <c r="D22" s="89">
        <f>[1]!srEnew(D$11,$B22,D$16)</f>
        <v>0.98075416968817986</v>
      </c>
      <c r="E22" s="89">
        <f>[1]!srEnew(E$11,$B22,E$16)</f>
        <v>0.82559449311639532</v>
      </c>
      <c r="F22" s="89">
        <f>[1]!srEnew(F$11,$B22,F$16)</f>
        <v>0</v>
      </c>
      <c r="G22" s="89">
        <f>[1]!srEnew(G$11,$B22,G$16)</f>
        <v>0</v>
      </c>
      <c r="H22" s="89">
        <f>[1]!srEnew(H$11,$B22,H$16)</f>
        <v>0</v>
      </c>
      <c r="I22" s="89">
        <f>[1]!srEnew(I$11,$B22,I$16)</f>
        <v>0</v>
      </c>
      <c r="J22" s="89">
        <f>[1]!srEnew(J$11,$B22,J$16)</f>
        <v>0</v>
      </c>
      <c r="K22" s="90">
        <f>[1]!srEnew(K$11,$B22,K$16)</f>
        <v>1.5621227364185111</v>
      </c>
      <c r="L22" s="91" t="e">
        <f>[1]!srEnew(L$11,$B22,L$16)</f>
        <v>#VALUE!</v>
      </c>
    </row>
    <row r="23" spans="2:12">
      <c r="B23" s="15">
        <v>5</v>
      </c>
      <c r="C23" s="89">
        <f>[1]!srEnew(C$11,$B23,C$16)</f>
        <v>2.8516806722689081</v>
      </c>
      <c r="D23" s="89">
        <f>[1]!srEnew(D$11,$B23,D$16)</f>
        <v>2.9181534904759516</v>
      </c>
      <c r="E23" s="89">
        <f>[1]!srEnew(E$11,$B23,E$16)</f>
        <v>2.7846126255380197</v>
      </c>
      <c r="F23" s="89">
        <f>[1]!srEnew(F$11,$B23,F$16)</f>
        <v>0.72291235334713622</v>
      </c>
      <c r="G23" s="89">
        <f>[1]!srEnew(G$11,$B23,G$16)</f>
        <v>0.54559270516717329</v>
      </c>
      <c r="H23" s="89">
        <f>[1]!srEnew(H$11,$B23,H$16)</f>
        <v>0</v>
      </c>
      <c r="I23" s="89">
        <f>[1]!srEnew(I$11,$B23,I$16)</f>
        <v>8.6500000000000132E-2</v>
      </c>
      <c r="J23" s="89">
        <f>[1]!srEnew(J$11,$B23,J$16)</f>
        <v>2.0574978012313108</v>
      </c>
      <c r="K23" s="90">
        <f>[1]!srEnew(K$11,$B23,K$16)</f>
        <v>4.1581186193485662</v>
      </c>
      <c r="L23" s="91" t="e">
        <f>[1]!srEnew(L$11,$B23,L$16)</f>
        <v>#VALUE!</v>
      </c>
    </row>
    <row r="24" spans="2:12">
      <c r="B24" s="15">
        <v>8</v>
      </c>
      <c r="C24" s="89">
        <f>[1]!srEnew(C$11,$B24,C$16)</f>
        <v>5.8698343534944852</v>
      </c>
      <c r="D24" s="89">
        <f>[1]!srEnew(D$11,$B24,D$16)</f>
        <v>6.0196234248552569</v>
      </c>
      <c r="E24" s="89">
        <f>[1]!srEnew(E$11,$B24,E$16)</f>
        <v>5.9602606951871664</v>
      </c>
      <c r="F24" s="89">
        <f>[1]!srEnew(F$11,$B24,F$16)</f>
        <v>4.2394613583138172</v>
      </c>
      <c r="G24" s="89">
        <f>[1]!srEnew(G$11,$B24,G$16)</f>
        <v>4.5626235788433007</v>
      </c>
      <c r="H24" s="89">
        <f>[1]!srEnew(H$11,$B24,H$16)</f>
        <v>3.8836411609498676</v>
      </c>
      <c r="I24" s="89">
        <f>[1]!srEnew(I$11,$B24,I$16)</f>
        <v>5.0095890410958903</v>
      </c>
      <c r="J24" s="89">
        <f>[1]!srEnew(J$11,$B24,J$16)</f>
        <v>6.2307250912884715</v>
      </c>
      <c r="K24" s="90">
        <f>[1]!srEnew(K$11,$B24,K$16)</f>
        <v>7.44670178078756</v>
      </c>
      <c r="L24" s="91" t="e">
        <f>[1]!srEnew(L$11,$B24,L$16)</f>
        <v>#VALUE!</v>
      </c>
    </row>
    <row r="25" spans="2:12">
      <c r="B25" s="15">
        <v>10</v>
      </c>
      <c r="C25" s="89">
        <f>[1]!srEnew(C$11,$B25,C$16)</f>
        <v>7.9395226622117399</v>
      </c>
      <c r="D25" s="89">
        <f>[1]!srEnew(D$11,$B25,D$16)</f>
        <v>8.1038429198716955</v>
      </c>
      <c r="E25" s="89">
        <f>[1]!srEnew(E$11,$B25,E$16)</f>
        <v>8.0978733988309912</v>
      </c>
      <c r="F25" s="89">
        <f>[1]!srEnew(F$11,$B25,F$16)</f>
        <v>6.583406368682442</v>
      </c>
      <c r="G25" s="89">
        <f>[1]!srEnew(G$11,$B25,G$16)</f>
        <v>7.0291131916684204</v>
      </c>
      <c r="H25" s="89">
        <f>[1]!srEnew(H$11,$B25,H$16)</f>
        <v>6.5159908026755859</v>
      </c>
      <c r="I25" s="89">
        <f>[1]!srEnew(I$11,$B25,I$16)</f>
        <v>7.5683427762039663</v>
      </c>
      <c r="J25" s="89">
        <f>[1]!srEnew(J$11,$B25,J$16)</f>
        <v>8.5650035979851289</v>
      </c>
      <c r="K25" s="90">
        <f>[1]!srEnew(K$11,$B25,K$16)</f>
        <v>9.5376762994378144</v>
      </c>
      <c r="L25" s="91" t="e">
        <f>[1]!srEnew(L$11,$B25,L$16)</f>
        <v>#VALUE!</v>
      </c>
    </row>
    <row r="26" spans="2:12">
      <c r="B26" s="15">
        <v>15</v>
      </c>
      <c r="C26" s="89">
        <f>[1]!srEnew(C$11,$B26,C$16)</f>
        <v>13.146178557816215</v>
      </c>
      <c r="D26" s="89">
        <f>[1]!srEnew(D$11,$B26,D$16)</f>
        <v>13.291568719418951</v>
      </c>
      <c r="E26" s="89">
        <f>[1]!srEnew(E$11,$B26,E$16)</f>
        <v>13.393445600560471</v>
      </c>
      <c r="F26" s="89">
        <f>[1]!srEnew(F$11,$B26,F$16)</f>
        <v>12.267917267917268</v>
      </c>
      <c r="G26" s="89">
        <f>[1]!srEnew(G$11,$B26,G$16)</f>
        <v>12.750304461748533</v>
      </c>
      <c r="H26" s="89">
        <f>[1]!srEnew(H$11,$B26,H$16)</f>
        <v>12.430930930930932</v>
      </c>
      <c r="I26" s="89">
        <f>[1]!srEnew(I$11,$B26,I$16)</f>
        <v>13.309271964932343</v>
      </c>
      <c r="J26" s="89">
        <f>[1]!srEnew(J$11,$B26,J$16)</f>
        <v>14.008566077232413</v>
      </c>
      <c r="K26" s="90">
        <f>[1]!srEnew(K$11,$B26,K$16)</f>
        <v>14.665178571428571</v>
      </c>
      <c r="L26" s="91" t="e">
        <f>[1]!srEnew(L$11,$B26,L$16)</f>
        <v>#VALUE!</v>
      </c>
    </row>
    <row r="27" spans="2:12">
      <c r="B27" s="15">
        <v>20</v>
      </c>
      <c r="C27" s="89">
        <f>[1]!srEnew(C$11,$B27,C$16)</f>
        <v>18.330791846764818</v>
      </c>
      <c r="D27" s="89">
        <f>[1]!srEnew(D$11,$B27,D$16)</f>
        <v>18.450027557638247</v>
      </c>
      <c r="E27" s="89">
        <f>[1]!srEnew(E$11,$B27,E$16)</f>
        <v>18.609924913704141</v>
      </c>
      <c r="F27" s="89">
        <f>[1]!srEnew(F$11,$B27,F$16)</f>
        <v>17.751481544998953</v>
      </c>
      <c r="G27" s="89">
        <f>[1]!srEnew(G$11,$B27,G$16)</f>
        <v>18.152606238224827</v>
      </c>
      <c r="H27" s="89">
        <f>[1]!srEnew(H$11,$B27,H$16)</f>
        <v>17.924277648621722</v>
      </c>
      <c r="I27" s="89">
        <f>[1]!srEnew(I$11,$B27,I$16)</f>
        <v>18.701227531784305</v>
      </c>
      <c r="J27" s="89">
        <f>[1]!srEnew(J$11,$B27,J$16)</f>
        <v>19.24370764762827</v>
      </c>
      <c r="K27" s="90">
        <f>[1]!srEnew(K$11,$B27,K$16)</f>
        <v>19.728260869565219</v>
      </c>
      <c r="L27" s="91" t="e">
        <f>[1]!srEnew(L$11,$B27,L$16)</f>
        <v>#VALUE!</v>
      </c>
    </row>
    <row r="28" spans="2:12">
      <c r="B28" s="15">
        <v>25</v>
      </c>
      <c r="C28" s="89">
        <f>[1]!srEnew(C$11,$B28,C$16)</f>
        <v>23.469667587314646</v>
      </c>
      <c r="D28" s="89">
        <f>[1]!srEnew(D$11,$B28,D$16)</f>
        <v>23.58303312528481</v>
      </c>
      <c r="E28" s="89">
        <f>[1]!srEnew(E$11,$B28,E$16)</f>
        <v>23.784224672527969</v>
      </c>
      <c r="F28" s="89">
        <f>[1]!srEnew(F$11,$B28,F$16)</f>
        <v>23.09039859854575</v>
      </c>
      <c r="G28" s="89">
        <f>[1]!srEnew(G$11,$B28,G$16)</f>
        <v>23.415796410828349</v>
      </c>
      <c r="H28" s="89">
        <f>[1]!srEnew(H$11,$B28,H$16)</f>
        <v>23.244875035102499</v>
      </c>
      <c r="I28" s="89">
        <f>[1]!srEnew(I$11,$B28,I$16)</f>
        <v>23.901581722319861</v>
      </c>
      <c r="J28" s="89">
        <f>[1]!srEnew(J$11,$B28,J$16)</f>
        <v>24.348958333333332</v>
      </c>
      <c r="K28" s="90">
        <f>[1]!srEnew(K$11,$B28,K$16)</f>
        <v>24.776785714285715</v>
      </c>
      <c r="L28" s="91" t="e">
        <f>[1]!srEnew(L$11,$B28,L$16)</f>
        <v>#VALUE!</v>
      </c>
    </row>
    <row r="29" spans="2:12">
      <c r="B29" s="15">
        <v>30</v>
      </c>
      <c r="C29" s="89">
        <f>[1]!srEnew(C$11,$B29,C$16)</f>
        <v>28.592517378739359</v>
      </c>
      <c r="D29" s="89">
        <f>[1]!srEnew(D$11,$B29,D$16)</f>
        <v>28.707966266549661</v>
      </c>
      <c r="E29" s="89">
        <f>[1]!srEnew(E$11,$B29,E$16)</f>
        <v>28.919023081205307</v>
      </c>
      <c r="F29" s="89">
        <f>[1]!srEnew(F$11,$B29,F$16)</f>
        <v>28.283213856039559</v>
      </c>
      <c r="G29" s="89">
        <f>[1]!srEnew(G$11,$B29,G$16)</f>
        <v>28.62192137234582</v>
      </c>
      <c r="H29" s="89">
        <f>[1]!srEnew(H$11,$B29,H$16)</f>
        <v>28.46349258379087</v>
      </c>
      <c r="I29" s="89">
        <f>[1]!srEnew(I$11,$B29,I$16)</f>
        <v>29.0625</v>
      </c>
      <c r="J29" s="89">
        <f>[1]!srEnew(J$11,$B29,J$16)</f>
        <v>29.461206896551726</v>
      </c>
      <c r="K29" s="90">
        <f>[1]!srEnew(K$11,$B29,K$16)</f>
        <v>29.808673469387756</v>
      </c>
      <c r="L29" s="91" t="e">
        <f>[1]!srEnew(L$11,$B29,L$16)</f>
        <v>#VALUE!</v>
      </c>
    </row>
    <row r="30" spans="2:12">
      <c r="B30" s="15">
        <v>50</v>
      </c>
      <c r="C30" s="89">
        <f>[1]!srEnew(C$11,$B30,C$16)</f>
        <v>48.904557129974734</v>
      </c>
      <c r="D30" s="89">
        <f>[1]!srEnew(D$11,$B30,D$16)</f>
        <v>48.99202896505566</v>
      </c>
      <c r="E30" s="89">
        <f>[1]!srEnew(E$11,$B30,E$16)</f>
        <v>49.234642645466877</v>
      </c>
      <c r="F30" s="89">
        <f>[1]!srEnew(F$11,$B30,F$16)</f>
        <v>48.855311355311358</v>
      </c>
      <c r="G30" s="89">
        <f>[1]!srEnew(G$11,$B30,G$16)</f>
        <v>49.068322981366464</v>
      </c>
      <c r="H30" s="89">
        <f>[1]!srEnew(H$11,$B30,H$16)</f>
        <v>48.928571428571431</v>
      </c>
      <c r="I30" s="89">
        <f>[1]!srEnew(I$11,$B30,I$16)</f>
        <v>49.364406779661017</v>
      </c>
      <c r="J30" s="89">
        <f>[1]!srEnew(J$11,$B30,J$16)</f>
        <v>49.62797619047619</v>
      </c>
      <c r="K30" s="90">
        <f>[1]!srEnew(K$11,$B30,K$16)</f>
        <v>49.872448979591837</v>
      </c>
      <c r="L30" s="91" t="e">
        <f>[1]!srEnew(L$11,$B30,L$16)</f>
        <v>#VALUE!</v>
      </c>
    </row>
    <row r="31" spans="2:12">
      <c r="B31" s="15">
        <v>80</v>
      </c>
      <c r="C31" s="89">
        <f>[1]!srEnew(C$11,$B31,C$16)</f>
        <v>79.159663865546221</v>
      </c>
      <c r="D31" s="89">
        <f>[1]!srEnew(D$11,$B31,D$16)</f>
        <v>79.253508510002987</v>
      </c>
      <c r="E31" s="89">
        <f>[1]!srEnew(E$11,$B31,E$16)</f>
        <v>79.407020872865274</v>
      </c>
      <c r="F31" s="89">
        <f>[1]!srEnew(F$11,$B31,F$16)</f>
        <v>79.149659863945573</v>
      </c>
      <c r="G31" s="89">
        <f>[1]!srEnew(G$11,$B31,G$16)</f>
        <v>79.313186813186817</v>
      </c>
      <c r="H31" s="89">
        <f>[1]!srEnew(H$11,$B31,H$16)</f>
        <v>79.27884615384616</v>
      </c>
      <c r="I31" s="89">
        <f>[1]!srEnew(I$11,$B31,I$16)</f>
        <v>79.568965517241381</v>
      </c>
      <c r="J31" s="89">
        <f>[1]!srEnew(J$11,$B31,J$16)</f>
        <v>79.748995983935743</v>
      </c>
      <c r="K31" s="90">
        <f>[1]!srEnew(K$11,$B31,K$16)</f>
        <v>79.913832720588232</v>
      </c>
      <c r="L31" s="91" t="e">
        <f>[1]!srEnew(L$11,$B31,L$16)</f>
        <v>#VALUE!</v>
      </c>
    </row>
    <row r="32" spans="2:12">
      <c r="B32" s="15">
        <v>100</v>
      </c>
      <c r="C32" s="89">
        <f>[1]!srEnew(C$11,$B32,C$16)</f>
        <v>99.270541549953322</v>
      </c>
      <c r="D32" s="89">
        <f>[1]!srEnew(D$11,$B32,D$16)</f>
        <v>99.314034847029774</v>
      </c>
      <c r="E32" s="89">
        <f>[1]!srEnew(E$11,$B32,E$16)</f>
        <v>99.503179650238479</v>
      </c>
      <c r="F32" s="89">
        <f>[1]!srEnew(F$11,$B32,F$16)</f>
        <v>99.291383219954653</v>
      </c>
      <c r="G32" s="89">
        <f>[1]!srEnew(G$11,$B32,G$16)</f>
        <v>99.45557491289199</v>
      </c>
      <c r="H32" s="89">
        <f>[1]!srEnew(H$11,$B32,H$16)</f>
        <v>99.391233766233768</v>
      </c>
      <c r="I32" s="89">
        <f>[1]!srEnew(I$11,$B32,I$16)</f>
        <v>99.632352941176464</v>
      </c>
      <c r="J32" s="89">
        <f>[1]!srEnew(J$11,$B32,J$16)</f>
        <v>99.782986111111114</v>
      </c>
      <c r="K32" s="90">
        <f>[1]!srEnew(K$11,$B32,K$16)</f>
        <v>99.9267578125</v>
      </c>
      <c r="L32" s="91" t="e">
        <f>[1]!srEnew(L$11,$B32,L$16)</f>
        <v>#VALUE!</v>
      </c>
    </row>
    <row r="33" spans="2:12">
      <c r="B33" s="15">
        <v>150</v>
      </c>
      <c r="C33" s="89">
        <f>[1]!srEnew(C$11,$B33,C$16)</f>
        <v>149.44126586804936</v>
      </c>
      <c r="D33" s="89">
        <f>[1]!srEnew(D$11,$B33,D$16)</f>
        <v>149.47123519458546</v>
      </c>
      <c r="E33" s="89">
        <f>[1]!srEnew(E$11,$B33,E$16)</f>
        <v>149.63814265863826</v>
      </c>
      <c r="F33" s="89">
        <f>[1]!srEnew(F$11,$B33,F$16)</f>
        <v>149.45391000436871</v>
      </c>
      <c r="G33" s="89">
        <f>[1]!srEnew(G$11,$B33,G$16)</f>
        <v>149.58471760797343</v>
      </c>
      <c r="H33" s="89">
        <f>[1]!srEnew(H$11,$B33,H$16)</f>
        <v>149.54044117647058</v>
      </c>
      <c r="I33" s="89">
        <f>[1]!srEnew(I$11,$B33,I$16)</f>
        <v>149.72826086956522</v>
      </c>
      <c r="J33" s="89">
        <f>[1]!srEnew(J$11,$B33,J$16)</f>
        <v>149.84056122448979</v>
      </c>
      <c r="K33" s="90">
        <f>[1]!srEnew(K$11,$B33,K$16)</f>
        <v>149.94504689331771</v>
      </c>
      <c r="L33" s="91" t="e">
        <f>[1]!srEnew(L$11,$B33,L$16)</f>
        <v>#VALUE!</v>
      </c>
    </row>
    <row r="34" spans="2:12">
      <c r="B34" s="15">
        <v>200</v>
      </c>
      <c r="C34" s="89">
        <f>[1]!srEnew(C$11,$B34,C$16)</f>
        <v>199.52253628724216</v>
      </c>
      <c r="D34" s="89">
        <f>[1]!srEnew(D$11,$B34,D$16)</f>
        <v>199.55936266215454</v>
      </c>
      <c r="E34" s="89">
        <f>[1]!srEnew(E$11,$B34,E$16)</f>
        <v>199.68306288032454</v>
      </c>
      <c r="F34" s="89">
        <f>[1]!srEnew(F$11,$B34,F$16)</f>
        <v>199.5456197746274</v>
      </c>
      <c r="G34" s="89">
        <f>[1]!srEnew(G$11,$B34,G$16)</f>
        <v>199.65921483097054</v>
      </c>
      <c r="H34" s="89">
        <f>[1]!srEnew(H$11,$B34,H$16)</f>
        <v>199.61498973305956</v>
      </c>
      <c r="I34" s="89">
        <f>[1]!srEnew(I$11,$B34,I$16)</f>
        <v>199.77836879432624</v>
      </c>
      <c r="J34" s="89">
        <f>[1]!srEnew(J$11,$B34,J$16)</f>
        <v>199.87033195020749</v>
      </c>
      <c r="K34" s="90">
        <f>[1]!srEnew(K$11,$B34,K$16)</f>
        <v>199.95407788390889</v>
      </c>
      <c r="L34" s="91" t="e">
        <f>[1]!srEnew(L$11,$B34,L$16)</f>
        <v>#VALUE!</v>
      </c>
    </row>
    <row r="35" spans="2:12">
      <c r="B35" s="15">
        <v>250</v>
      </c>
      <c r="C35" s="89">
        <f>[1]!srEnew(C$11,$B35,C$16)</f>
        <v>249.57299993167999</v>
      </c>
      <c r="D35" s="89">
        <f>[1]!srEnew(D$11,$B35,D$16)</f>
        <v>249.60588958602642</v>
      </c>
      <c r="E35" s="89">
        <f>[1]!srEnew(E$11,$B35,E$16)</f>
        <v>249.72645308123248</v>
      </c>
      <c r="F35" s="89">
        <f>[1]!srEnew(F$11,$B35,F$16)</f>
        <v>249.61044627274993</v>
      </c>
      <c r="G35" s="89">
        <f>[1]!srEnew(G$11,$B35,G$16)</f>
        <v>249.692118226601</v>
      </c>
      <c r="H35" s="89">
        <f>[1]!srEnew(H$11,$B35,H$16)</f>
        <v>249.66872791519435</v>
      </c>
      <c r="I35" s="89">
        <f>[1]!srEnew(I$11,$B35,I$16)</f>
        <v>249.80509355509355</v>
      </c>
      <c r="J35" s="89">
        <f>[1]!srEnew(J$11,$B35,J$16)</f>
        <v>249.88511029411765</v>
      </c>
      <c r="K35" s="90">
        <f>[1]!srEnew(K$11,$B35,K$16)</f>
        <v>249.96050136928585</v>
      </c>
      <c r="L35" s="91" t="e">
        <f>[1]!srEnew(L$11,$B35,L$16)</f>
        <v>#VALUE!</v>
      </c>
    </row>
    <row r="36" spans="2:12">
      <c r="B36" s="15">
        <v>300</v>
      </c>
      <c r="C36" s="89">
        <f>[1]!srEnew(C$11,$B36,C$16)</f>
        <v>299.6261849935704</v>
      </c>
      <c r="D36" s="89">
        <f>[1]!srEnew(D$11,$B36,D$16)</f>
        <v>299.64352934466433</v>
      </c>
      <c r="E36" s="89">
        <f>[1]!srEnew(E$11,$B36,E$16)</f>
        <v>299.75939328611025</v>
      </c>
      <c r="F36" s="89">
        <f>[1]!srEnew(F$11,$B36,F$16)</f>
        <v>299.65393133997787</v>
      </c>
      <c r="G36" s="89">
        <f>[1]!srEnew(G$11,$B36,G$16)</f>
        <v>299.72611744084134</v>
      </c>
      <c r="H36" s="89">
        <f>[1]!srEnew(H$11,$B36,H$16)</f>
        <v>299.70472440944883</v>
      </c>
      <c r="I36" s="89">
        <f>[1]!srEnew(I$11,$B36,I$16)</f>
        <v>299.82606679035251</v>
      </c>
      <c r="J36" s="89">
        <f>[1]!srEnew(J$11,$B36,J$16)</f>
        <v>299.89977549711352</v>
      </c>
      <c r="K36" s="90">
        <f>[1]!srEnew(K$11,$B36,K$16)</f>
        <v>299.96472911963883</v>
      </c>
      <c r="L36" s="91" t="e">
        <f>[1]!srEnew(L$11,$B36,L$16)</f>
        <v>#VALUE!</v>
      </c>
    </row>
    <row r="37" spans="2:12">
      <c r="B37" s="15">
        <v>350</v>
      </c>
      <c r="C37" s="89">
        <f>[1]!srEnew(C$11,$B37,C$16)</f>
        <v>349.64751001071568</v>
      </c>
      <c r="D37" s="89">
        <f>[1]!srEnew(D$11,$B37,D$16)</f>
        <v>349.66952199661591</v>
      </c>
      <c r="E37" s="89">
        <f>[1]!srEnew(E$11,$B37,E$16)</f>
        <v>349.77305737109657</v>
      </c>
      <c r="F37" s="89">
        <f>[1]!srEnew(F$11,$B37,F$16)</f>
        <v>349.67077538980192</v>
      </c>
      <c r="G37" s="89">
        <f>[1]!srEnew(G$11,$B37,G$16)</f>
        <v>349.74634740259739</v>
      </c>
      <c r="H37" s="89">
        <f>[1]!srEnew(H$11,$B37,H$16)</f>
        <v>349.73021582733816</v>
      </c>
      <c r="I37" s="89">
        <f>[1]!srEnew(I$11,$B37,I$16)</f>
        <v>349.84096692111962</v>
      </c>
      <c r="J37" s="89">
        <f>[1]!srEnew(J$11,$B37,J$16)</f>
        <v>349.90797997644285</v>
      </c>
      <c r="K37" s="90">
        <f>[1]!srEnew(K$11,$B37,K$16)</f>
        <v>349.96771138281383</v>
      </c>
      <c r="L37" s="91" t="e">
        <f>[1]!srEnew(L$11,$B37,L$16)</f>
        <v>#VALUE!</v>
      </c>
    </row>
    <row r="38" spans="2:12">
      <c r="B38" s="15">
        <v>500</v>
      </c>
      <c r="C38" s="89">
        <f>[1]!srEnew(C$11,$B38,C$16)</f>
        <v>499.6910528917449</v>
      </c>
      <c r="D38" s="89">
        <f>[1]!srEnew(D$11,$B38,D$16)</f>
        <v>499.7179921037789</v>
      </c>
      <c r="E38" s="89">
        <f>[1]!srEnew(E$11,$B38,E$16)</f>
        <v>499.80731286225182</v>
      </c>
      <c r="F38" s="89">
        <f>[1]!srEnew(F$11,$B38,F$16)</f>
        <v>499.725696730305</v>
      </c>
      <c r="G38" s="89">
        <f>[1]!srEnew(G$11,$B38,G$16)</f>
        <v>499.79177771855007</v>
      </c>
      <c r="H38" s="89">
        <f>[1]!srEnew(H$11,$B38,H$16)</f>
        <v>499.77134146341461</v>
      </c>
      <c r="I38" s="89">
        <f>[1]!srEnew(I$11,$B38,I$16)</f>
        <v>499.8654467168999</v>
      </c>
      <c r="J38" s="89">
        <f>[1]!srEnew(J$11,$B38,J$16)</f>
        <v>499.92046322219392</v>
      </c>
      <c r="K38" s="90">
        <f>[1]!srEnew(K$11,$B38,K$16)</f>
        <v>499.97262374069209</v>
      </c>
      <c r="L38" s="91" t="e">
        <f>[1]!srEnew(L$11,$B38,L$16)</f>
        <v>#VALUE!</v>
      </c>
    </row>
    <row r="39" spans="2:12">
      <c r="B39" s="15">
        <v>800</v>
      </c>
      <c r="C39" s="89">
        <f>[1]!srEnew(C$11,$B39,C$16)</f>
        <v>799.73804983339971</v>
      </c>
      <c r="D39" s="89">
        <f>[1]!srEnew(D$11,$B39,D$16)</f>
        <v>799.76101025743981</v>
      </c>
      <c r="E39" s="89">
        <f>[1]!srEnew(E$11,$B39,E$16)</f>
        <v>799.83469107067287</v>
      </c>
      <c r="F39" s="89">
        <f>[1]!srEnew(F$11,$B39,F$16)</f>
        <v>799.76675623227345</v>
      </c>
      <c r="G39" s="89">
        <f>[1]!srEnew(G$11,$B39,G$16)</f>
        <v>799.81903989808325</v>
      </c>
      <c r="H39" s="89">
        <f>[1]!srEnew(H$11,$B39,H$16)</f>
        <v>799.80983772819468</v>
      </c>
      <c r="I39" s="89">
        <f>[1]!srEnew(I$11,$B39,I$16)</f>
        <v>799.8876909254268</v>
      </c>
      <c r="J39" s="89">
        <f>[1]!srEnew(J$11,$B39,J$16)</f>
        <v>799.93371513416059</v>
      </c>
      <c r="K39" s="90">
        <f>[1]!srEnew(K$11,$B39,K$16)</f>
        <v>799.9765625</v>
      </c>
      <c r="L39" s="91" t="e">
        <f>[1]!srEnew(L$11,$B39,L$16)</f>
        <v>#VALUE!</v>
      </c>
    </row>
    <row r="40" spans="2:12">
      <c r="B40" s="16">
        <v>900</v>
      </c>
      <c r="C40" s="92">
        <f>[1]!srEnew(C$11,$B40,C$16)</f>
        <v>899.74529093887793</v>
      </c>
      <c r="D40" s="92">
        <f>[1]!srEnew(D$11,$B40,D$16)</f>
        <v>899.76842417281114</v>
      </c>
      <c r="E40" s="92">
        <f>[1]!srEnew(E$11,$B40,E$16)</f>
        <v>899.84221156273668</v>
      </c>
      <c r="F40" s="92">
        <f>[1]!srEnew(F$11,$B40,F$16)</f>
        <v>899.77289656801304</v>
      </c>
      <c r="G40" s="92">
        <f>[1]!srEnew(G$11,$B40,G$16)</f>
        <v>899.82908553926939</v>
      </c>
      <c r="H40" s="92">
        <f>[1]!srEnew(H$11,$B40,H$16)</f>
        <v>899.81732268121596</v>
      </c>
      <c r="I40" s="92">
        <f>[1]!srEnew(I$11,$B40,I$16)</f>
        <v>899.89143022582516</v>
      </c>
      <c r="J40" s="92">
        <f>[1]!srEnew(J$11,$B40,J$16)</f>
        <v>899.93550717160247</v>
      </c>
      <c r="K40" s="93">
        <f>[1]!srEnew(K$11,$B40,K$16)</f>
        <v>899.97869318181824</v>
      </c>
      <c r="L40" s="94" t="e">
        <f>[1]!srEnew(L$11,$B40,L$16)</f>
        <v>#VALUE!</v>
      </c>
    </row>
    <row r="42" spans="2:12">
      <c r="B42" s="21" t="s">
        <v>43</v>
      </c>
      <c r="C42" s="95" t="s">
        <v>39</v>
      </c>
      <c r="D42" s="96" t="str">
        <f>$C42</f>
        <v>Air</v>
      </c>
      <c r="E42" s="96" t="str">
        <f t="shared" ref="E42:L42" si="4">$C42</f>
        <v>Air</v>
      </c>
      <c r="F42" s="96" t="str">
        <f t="shared" si="4"/>
        <v>Air</v>
      </c>
      <c r="G42" s="96" t="str">
        <f t="shared" si="4"/>
        <v>Air</v>
      </c>
      <c r="H42" s="96" t="str">
        <f t="shared" si="4"/>
        <v>Air</v>
      </c>
      <c r="I42" s="96" t="str">
        <f t="shared" si="4"/>
        <v>Air</v>
      </c>
      <c r="J42" s="96" t="str">
        <f t="shared" si="4"/>
        <v>Air</v>
      </c>
      <c r="K42" s="96" t="str">
        <f t="shared" si="4"/>
        <v>Air</v>
      </c>
      <c r="L42" s="97" t="str">
        <f t="shared" si="4"/>
        <v>Air</v>
      </c>
    </row>
    <row r="43" spans="2:12">
      <c r="B43" s="21" t="s">
        <v>12</v>
      </c>
      <c r="C43" s="98" t="str">
        <f>C$8&amp;C$9&amp;"_"&amp;C42</f>
        <v>srim238U_Air</v>
      </c>
      <c r="D43" s="99" t="s">
        <v>51</v>
      </c>
      <c r="E43" s="99" t="s">
        <v>51</v>
      </c>
      <c r="F43" s="99" t="s">
        <v>51</v>
      </c>
      <c r="G43" s="99" t="s">
        <v>51</v>
      </c>
      <c r="H43" s="99" t="s">
        <v>51</v>
      </c>
      <c r="I43" s="99" t="s">
        <v>51</v>
      </c>
      <c r="J43" s="99" t="s">
        <v>51</v>
      </c>
      <c r="K43" s="99" t="s">
        <v>51</v>
      </c>
      <c r="L43" s="100" t="s">
        <v>51</v>
      </c>
    </row>
    <row r="44" spans="2:12">
      <c r="B44" s="21" t="s">
        <v>46</v>
      </c>
      <c r="C44" s="101">
        <v>1013</v>
      </c>
      <c r="D44" s="102" t="s">
        <v>45</v>
      </c>
      <c r="E44" s="103">
        <v>25</v>
      </c>
    </row>
    <row r="45" spans="2:12">
      <c r="B45" s="111" t="s">
        <v>44</v>
      </c>
      <c r="C45" s="85">
        <v>150</v>
      </c>
      <c r="D45" s="86">
        <v>150</v>
      </c>
      <c r="E45" s="86">
        <v>150</v>
      </c>
      <c r="F45" s="86">
        <v>150</v>
      </c>
      <c r="G45" s="86">
        <v>150</v>
      </c>
      <c r="H45" s="86">
        <v>150</v>
      </c>
      <c r="I45" s="86">
        <v>150</v>
      </c>
      <c r="J45" s="86">
        <v>150</v>
      </c>
      <c r="K45" s="86">
        <v>150</v>
      </c>
      <c r="L45" s="87">
        <v>0</v>
      </c>
    </row>
    <row r="47" spans="2:12">
      <c r="B47" s="21" t="s">
        <v>37</v>
      </c>
      <c r="C47" s="1" t="s">
        <v>49</v>
      </c>
    </row>
    <row r="48" spans="2:12">
      <c r="B48" s="23" t="s">
        <v>56</v>
      </c>
      <c r="C48" s="57">
        <v>1</v>
      </c>
      <c r="D48" s="57">
        <v>2</v>
      </c>
      <c r="E48" s="57">
        <v>3</v>
      </c>
      <c r="F48" s="57">
        <v>4</v>
      </c>
      <c r="G48" s="57">
        <v>5</v>
      </c>
      <c r="H48" s="57">
        <v>6</v>
      </c>
      <c r="I48" s="57">
        <v>7</v>
      </c>
      <c r="J48" s="57">
        <v>8</v>
      </c>
      <c r="K48" s="57">
        <v>9</v>
      </c>
      <c r="L48" s="58">
        <v>10</v>
      </c>
    </row>
    <row r="49" spans="2:12">
      <c r="B49" s="18" t="s">
        <v>22</v>
      </c>
      <c r="C49" s="24" t="s">
        <v>48</v>
      </c>
      <c r="D49" s="17"/>
      <c r="E49" s="26"/>
      <c r="F49" s="17"/>
      <c r="G49" s="17"/>
      <c r="H49" s="25"/>
      <c r="I49" s="17"/>
      <c r="J49" s="17"/>
      <c r="K49" s="17"/>
      <c r="L49" s="19"/>
    </row>
    <row r="50" spans="2:12">
      <c r="B50" s="104">
        <f>B20</f>
        <v>1</v>
      </c>
      <c r="C50" s="89">
        <f>[1]!srEnewGas(C$43,C20,C$45,$C$44*100,$E$44)</f>
        <v>0</v>
      </c>
      <c r="D50" s="89">
        <f>[1]!srEnewGas(D$43,D20,D$45,$C$44*100,$E$44)</f>
        <v>0</v>
      </c>
      <c r="E50" s="89">
        <f>[1]!srEnewGas(E$43,E20,E$45,$C$44*100,$E$44)</f>
        <v>0</v>
      </c>
      <c r="F50" s="89">
        <f>[1]!srEnewGas(F$43,F20,F$45,$C$44*100,$E$44)</f>
        <v>0</v>
      </c>
      <c r="G50" s="89">
        <f>[1]!srEnewGas(G$43,G20,G$45,$C$44*100,$E$44)</f>
        <v>0</v>
      </c>
      <c r="H50" s="89">
        <f>[1]!srEnewGas(H$43,H20,H$45,$C$44*100,$E$44)</f>
        <v>0</v>
      </c>
      <c r="I50" s="89">
        <f>[1]!srEnewGas(I$43,I20,I$45,$C$44*100,$E$44)</f>
        <v>0</v>
      </c>
      <c r="J50" s="89">
        <f>[1]!srEnewGas(J$43,J20,J$45,$C$44*100,$E$44)</f>
        <v>0</v>
      </c>
      <c r="K50" s="90">
        <f>[1]!srEnewGas(K$43,K20,K$45,$C$44*100,$E$44)</f>
        <v>0</v>
      </c>
      <c r="L50" s="91" t="e">
        <f>[1]!srEnewGas(L$43,L20,L$45,$C$44*100,$E$44)</f>
        <v>#VALUE!</v>
      </c>
    </row>
    <row r="51" spans="2:12">
      <c r="B51" s="104">
        <f t="shared" ref="B51:B70" si="5">B21</f>
        <v>2</v>
      </c>
      <c r="C51" s="89">
        <f>[1]!srEnewGas(C$43,C21,C$45,$C$44*100,$E$44)</f>
        <v>0</v>
      </c>
      <c r="D51" s="89">
        <f>[1]!srEnewGas(D$43,D21,D$45,$C$44*100,$E$44)</f>
        <v>0</v>
      </c>
      <c r="E51" s="89">
        <f>[1]!srEnewGas(E$43,E21,E$45,$C$44*100,$E$44)</f>
        <v>0</v>
      </c>
      <c r="F51" s="89">
        <f>[1]!srEnewGas(F$43,F21,F$45,$C$44*100,$E$44)</f>
        <v>0</v>
      </c>
      <c r="G51" s="89">
        <f>[1]!srEnewGas(G$43,G21,G$45,$C$44*100,$E$44)</f>
        <v>0</v>
      </c>
      <c r="H51" s="89">
        <f>[1]!srEnewGas(H$43,H21,H$45,$C$44*100,$E$44)</f>
        <v>0</v>
      </c>
      <c r="I51" s="89">
        <f>[1]!srEnewGas(I$43,I21,I$45,$C$44*100,$E$44)</f>
        <v>0</v>
      </c>
      <c r="J51" s="89">
        <f>[1]!srEnewGas(J$43,J21,J$45,$C$44*100,$E$44)</f>
        <v>0</v>
      </c>
      <c r="K51" s="90">
        <f>[1]!srEnewGas(K$43,K21,K$45,$C$44*100,$E$44)</f>
        <v>0</v>
      </c>
      <c r="L51" s="91" t="e">
        <f>[1]!srEnewGas(L$43,L21,L$45,$C$44*100,$E$44)</f>
        <v>#VALUE!</v>
      </c>
    </row>
    <row r="52" spans="2:12">
      <c r="B52" s="104">
        <f t="shared" si="5"/>
        <v>3</v>
      </c>
      <c r="C52" s="89">
        <f>[1]!srEnewGas(C$43,C22,C$45,$C$44*100,$E$44)</f>
        <v>0</v>
      </c>
      <c r="D52" s="89">
        <f>[1]!srEnewGas(D$43,D22,D$45,$C$44*100,$E$44)</f>
        <v>0</v>
      </c>
      <c r="E52" s="89">
        <f>[1]!srEnewGas(E$43,E22,E$45,$C$44*100,$E$44)</f>
        <v>0</v>
      </c>
      <c r="F52" s="89">
        <f>[1]!srEnewGas(F$43,F22,F$45,$C$44*100,$E$44)</f>
        <v>0</v>
      </c>
      <c r="G52" s="89">
        <f>[1]!srEnewGas(G$43,G22,G$45,$C$44*100,$E$44)</f>
        <v>0</v>
      </c>
      <c r="H52" s="89">
        <f>[1]!srEnewGas(H$43,H22,H$45,$C$44*100,$E$44)</f>
        <v>0</v>
      </c>
      <c r="I52" s="89">
        <f>[1]!srEnewGas(I$43,I22,I$45,$C$44*100,$E$44)</f>
        <v>0</v>
      </c>
      <c r="J52" s="89">
        <f>[1]!srEnewGas(J$43,J22,J$45,$C$44*100,$E$44)</f>
        <v>0</v>
      </c>
      <c r="K52" s="90">
        <f>[1]!srEnewGas(K$43,K22,K$45,$C$44*100,$E$44)</f>
        <v>0</v>
      </c>
      <c r="L52" s="91" t="e">
        <f>[1]!srEnewGas(L$43,L22,L$45,$C$44*100,$E$44)</f>
        <v>#VALUE!</v>
      </c>
    </row>
    <row r="53" spans="2:12">
      <c r="B53" s="104">
        <f t="shared" si="5"/>
        <v>5</v>
      </c>
      <c r="C53" s="89">
        <f>[1]!srEnewGas(C$43,C23,C$45,$C$44*100,$E$44)</f>
        <v>0</v>
      </c>
      <c r="D53" s="89">
        <f>[1]!srEnewGas(D$43,D23,D$45,$C$44*100,$E$44)</f>
        <v>0</v>
      </c>
      <c r="E53" s="89">
        <f>[1]!srEnewGas(E$43,E23,E$45,$C$44*100,$E$44)</f>
        <v>0</v>
      </c>
      <c r="F53" s="89">
        <f>[1]!srEnewGas(F$43,F23,F$45,$C$44*100,$E$44)</f>
        <v>0</v>
      </c>
      <c r="G53" s="89">
        <f>[1]!srEnewGas(G$43,G23,G$45,$C$44*100,$E$44)</f>
        <v>0</v>
      </c>
      <c r="H53" s="89">
        <f>[1]!srEnewGas(H$43,H23,H$45,$C$44*100,$E$44)</f>
        <v>0</v>
      </c>
      <c r="I53" s="89">
        <f>[1]!srEnewGas(I$43,I23,I$45,$C$44*100,$E$44)</f>
        <v>0</v>
      </c>
      <c r="J53" s="89">
        <f>[1]!srEnewGas(J$43,J23,J$45,$C$44*100,$E$44)</f>
        <v>0</v>
      </c>
      <c r="K53" s="90">
        <f>[1]!srEnewGas(K$43,K23,K$45,$C$44*100,$E$44)</f>
        <v>0</v>
      </c>
      <c r="L53" s="91" t="e">
        <f>[1]!srEnewGas(L$43,L23,L$45,$C$44*100,$E$44)</f>
        <v>#VALUE!</v>
      </c>
    </row>
    <row r="54" spans="2:12">
      <c r="B54" s="104">
        <f t="shared" si="5"/>
        <v>8</v>
      </c>
      <c r="C54" s="89">
        <f>[1]!srEnewGas(C$43,C24,C$45,$C$44*100,$E$44)</f>
        <v>0</v>
      </c>
      <c r="D54" s="89">
        <f>[1]!srEnewGas(D$43,D24,D$45,$C$44*100,$E$44)</f>
        <v>0</v>
      </c>
      <c r="E54" s="89">
        <f>[1]!srEnewGas(E$43,E24,E$45,$C$44*100,$E$44)</f>
        <v>0</v>
      </c>
      <c r="F54" s="89">
        <f>[1]!srEnewGas(F$43,F24,F$45,$C$44*100,$E$44)</f>
        <v>0</v>
      </c>
      <c r="G54" s="89">
        <f>[1]!srEnewGas(G$43,G24,G$45,$C$44*100,$E$44)</f>
        <v>0</v>
      </c>
      <c r="H54" s="89">
        <f>[1]!srEnewGas(H$43,H24,H$45,$C$44*100,$E$44)</f>
        <v>0</v>
      </c>
      <c r="I54" s="89">
        <f>[1]!srEnewGas(I$43,I24,I$45,$C$44*100,$E$44)</f>
        <v>0</v>
      </c>
      <c r="J54" s="89">
        <f>[1]!srEnewGas(J$43,J24,J$45,$C$44*100,$E$44)</f>
        <v>0</v>
      </c>
      <c r="K54" s="90">
        <f>[1]!srEnewGas(K$43,K24,K$45,$C$44*100,$E$44)</f>
        <v>0</v>
      </c>
      <c r="L54" s="91" t="e">
        <f>[1]!srEnewGas(L$43,L24,L$45,$C$44*100,$E$44)</f>
        <v>#VALUE!</v>
      </c>
    </row>
    <row r="55" spans="2:12">
      <c r="B55" s="104">
        <f t="shared" si="5"/>
        <v>10</v>
      </c>
      <c r="C55" s="89">
        <f>[1]!srEnewGas(C$43,C25,C$45,$C$44*100,$E$44)</f>
        <v>0</v>
      </c>
      <c r="D55" s="89">
        <f>[1]!srEnewGas(D$43,D25,D$45,$C$44*100,$E$44)</f>
        <v>0</v>
      </c>
      <c r="E55" s="89">
        <f>[1]!srEnewGas(E$43,E25,E$45,$C$44*100,$E$44)</f>
        <v>0</v>
      </c>
      <c r="F55" s="89">
        <f>[1]!srEnewGas(F$43,F25,F$45,$C$44*100,$E$44)</f>
        <v>0</v>
      </c>
      <c r="G55" s="89">
        <f>[1]!srEnewGas(G$43,G25,G$45,$C$44*100,$E$44)</f>
        <v>0</v>
      </c>
      <c r="H55" s="89">
        <f>[1]!srEnewGas(H$43,H25,H$45,$C$44*100,$E$44)</f>
        <v>0</v>
      </c>
      <c r="I55" s="89">
        <f>[1]!srEnewGas(I$43,I25,I$45,$C$44*100,$E$44)</f>
        <v>0</v>
      </c>
      <c r="J55" s="89">
        <f>[1]!srEnewGas(J$43,J25,J$45,$C$44*100,$E$44)</f>
        <v>3.0475905291672677E-2</v>
      </c>
      <c r="K55" s="90">
        <f>[1]!srEnewGas(K$43,K25,K$45,$C$44*100,$E$44)</f>
        <v>0.259432673552563</v>
      </c>
      <c r="L55" s="91" t="e">
        <f>[1]!srEnewGas(L$43,L25,L$45,$C$44*100,$E$44)</f>
        <v>#VALUE!</v>
      </c>
    </row>
    <row r="56" spans="2:12">
      <c r="B56" s="104">
        <f t="shared" si="5"/>
        <v>15</v>
      </c>
      <c r="C56" s="89">
        <f>[1]!srEnewGas(C$43,C26,C$45,$C$44*100,$E$44)</f>
        <v>3.4165891624758093</v>
      </c>
      <c r="D56" s="89">
        <f>[1]!srEnewGas(D$43,D26,D$45,$C$44*100,$E$44)</f>
        <v>3.5749130860886305</v>
      </c>
      <c r="E56" s="89">
        <f>[1]!srEnewGas(E$43,E26,E$45,$C$44*100,$E$44)</f>
        <v>3.6858528317354846</v>
      </c>
      <c r="F56" s="89">
        <f>[1]!srEnewGas(F$43,F26,F$45,$C$44*100,$E$44)</f>
        <v>2.4909793683735924</v>
      </c>
      <c r="G56" s="89">
        <f>[1]!srEnewGas(G$43,G26,G$45,$C$44*100,$E$44)</f>
        <v>2.9907591818427237</v>
      </c>
      <c r="H56" s="89">
        <f>[1]!srEnewGas(H$43,H26,H$45,$C$44*100,$E$44)</f>
        <v>2.6575917948041523</v>
      </c>
      <c r="I56" s="89">
        <f>[1]!srEnewGas(I$43,I26,I$45,$C$44*100,$E$44)</f>
        <v>3.5941911944521081</v>
      </c>
      <c r="J56" s="89">
        <f>[1]!srEnewGas(J$43,J26,J$45,$C$44*100,$E$44)</f>
        <v>4.3747930432082462</v>
      </c>
      <c r="K56" s="90">
        <f>[1]!srEnewGas(K$43,K26,K$45,$C$44*100,$E$44)</f>
        <v>5.127775588857121</v>
      </c>
      <c r="L56" s="91" t="e">
        <f>[1]!srEnewGas(L$43,L26,L$45,$C$44*100,$E$44)</f>
        <v>#VALUE!</v>
      </c>
    </row>
    <row r="57" spans="2:12">
      <c r="B57" s="104">
        <f t="shared" si="5"/>
        <v>20</v>
      </c>
      <c r="C57" s="89">
        <f>[1]!srEnewGas(C$43,C27,C$45,$C$44*100,$E$44)</f>
        <v>9.5681526202870035</v>
      </c>
      <c r="D57" s="89">
        <f>[1]!srEnewGas(D$43,D27,D$45,$C$44*100,$E$44)</f>
        <v>9.7114505128634363</v>
      </c>
      <c r="E57" s="89">
        <f>[1]!srEnewGas(E$43,E27,E$45,$C$44*100,$E$44)</f>
        <v>9.9036157122398922</v>
      </c>
      <c r="F57" s="89">
        <f>[1]!srEnewGas(F$43,F27,F$45,$C$44*100,$E$44)</f>
        <v>8.8604977985847899</v>
      </c>
      <c r="G57" s="89">
        <f>[1]!srEnewGas(G$43,G27,G$45,$C$44*100,$E$44)</f>
        <v>9.3520472403469981</v>
      </c>
      <c r="H57" s="89">
        <f>[1]!srEnewGas(H$43,H27,H$45,$C$44*100,$E$44)</f>
        <v>9.0722469870762303</v>
      </c>
      <c r="I57" s="89">
        <f>[1]!srEnewGas(I$43,I27,I$45,$C$44*100,$E$44)</f>
        <v>10.013343516617949</v>
      </c>
      <c r="J57" s="89">
        <f>[1]!srEnewGas(J$43,J27,J$45,$C$44*100,$E$44)</f>
        <v>10.67997264546419</v>
      </c>
      <c r="K57" s="90">
        <f>[1]!srEnewGas(K$43,K27,K$45,$C$44*100,$E$44)</f>
        <v>11.276005549624001</v>
      </c>
      <c r="L57" s="91" t="e">
        <f>[1]!srEnewGas(L$43,L27,L$45,$C$44*100,$E$44)</f>
        <v>#VALUE!</v>
      </c>
    </row>
    <row r="58" spans="2:12">
      <c r="B58" s="104">
        <f t="shared" si="5"/>
        <v>25</v>
      </c>
      <c r="C58" s="89">
        <f>[1]!srEnewGas(C$43,C28,C$45,$C$44*100,$E$44)</f>
        <v>15.743193805370845</v>
      </c>
      <c r="D58" s="89">
        <f>[1]!srEnewGas(D$43,D28,D$45,$C$44*100,$E$44)</f>
        <v>15.875766961613039</v>
      </c>
      <c r="E58" s="89">
        <f>[1]!srEnewGas(E$43,E28,E$45,$C$44*100,$E$44)</f>
        <v>16.11047244416682</v>
      </c>
      <c r="F58" s="89">
        <f>[1]!srEnewGas(F$43,F28,F$45,$C$44*100,$E$44)</f>
        <v>15.290298552920476</v>
      </c>
      <c r="G58" s="89">
        <f>[1]!srEnewGas(G$43,G28,G$45,$C$44*100,$E$44)</f>
        <v>15.678758781570266</v>
      </c>
      <c r="H58" s="89">
        <f>[1]!srEnewGas(H$43,H28,H$45,$C$44*100,$E$44)</f>
        <v>15.474320645422928</v>
      </c>
      <c r="I58" s="89">
        <f>[1]!srEnewGas(I$43,I28,I$45,$C$44*100,$E$44)</f>
        <v>16.247378508958917</v>
      </c>
      <c r="J58" s="89">
        <f>[1]!srEnewGas(J$43,J28,J$45,$C$44*100,$E$44)</f>
        <v>16.769277886989386</v>
      </c>
      <c r="K58" s="90">
        <f>[1]!srEnewGas(K$43,K28,K$45,$C$44*100,$E$44)</f>
        <v>17.252007826872369</v>
      </c>
      <c r="L58" s="91" t="e">
        <f>[1]!srEnewGas(L$43,L28,L$45,$C$44*100,$E$44)</f>
        <v>#VALUE!</v>
      </c>
    </row>
    <row r="59" spans="2:12">
      <c r="B59" s="104">
        <f t="shared" si="5"/>
        <v>30</v>
      </c>
      <c r="C59" s="89">
        <f>[1]!srEnewGas(C$43,C29,C$45,$C$44*100,$E$44)</f>
        <v>21.540600385152047</v>
      </c>
      <c r="D59" s="89">
        <f>[1]!srEnewGas(D$43,D29,D$45,$C$44*100,$E$44)</f>
        <v>21.665988035717955</v>
      </c>
      <c r="E59" s="89">
        <f>[1]!srEnewGas(E$43,E29,E$45,$C$44*100,$E$44)</f>
        <v>21.895214307425999</v>
      </c>
      <c r="F59" s="89">
        <f>[1]!srEnewGas(F$43,F29,F$45,$C$44*100,$E$44)</f>
        <v>21.204669543732312</v>
      </c>
      <c r="G59" s="89">
        <f>[1]!srEnewGas(G$43,G29,G$45,$C$44*100,$E$44)</f>
        <v>21.572535709480395</v>
      </c>
      <c r="H59" s="89">
        <f>[1]!srEnewGas(H$43,H29,H$45,$C$44*100,$E$44)</f>
        <v>21.400468104883377</v>
      </c>
      <c r="I59" s="89">
        <f>[1]!srEnewGas(I$43,I29,I$45,$C$44*100,$E$44)</f>
        <v>22.051042865841072</v>
      </c>
      <c r="J59" s="89">
        <f>[1]!srEnewGas(J$43,J29,J$45,$C$44*100,$E$44)</f>
        <v>22.486219464259356</v>
      </c>
      <c r="K59" s="90">
        <f>[1]!srEnewGas(K$43,K29,K$45,$C$44*100,$E$44)</f>
        <v>22.878679033268806</v>
      </c>
      <c r="L59" s="91" t="e">
        <f>[1]!srEnewGas(L$43,L29,L$45,$C$44*100,$E$44)</f>
        <v>#VALUE!</v>
      </c>
    </row>
    <row r="60" spans="2:12">
      <c r="B60" s="104">
        <f t="shared" si="5"/>
        <v>50</v>
      </c>
      <c r="C60" s="89">
        <f>[1]!srEnewGas(C$43,C30,C$45,$C$44*100,$E$44)</f>
        <v>43.465999757815588</v>
      </c>
      <c r="D60" s="89">
        <f>[1]!srEnewGas(D$43,D30,D$45,$C$44*100,$E$44)</f>
        <v>43.555459412672867</v>
      </c>
      <c r="E60" s="89">
        <f>[1]!srEnewGas(E$43,E30,E$45,$C$44*100,$E$44)</f>
        <v>43.803586550890152</v>
      </c>
      <c r="F60" s="89">
        <f>[1]!srEnewGas(F$43,F30,F$45,$C$44*100,$E$44)</f>
        <v>43.415634860354707</v>
      </c>
      <c r="G60" s="89">
        <f>[1]!srEnewGas(G$43,G30,G$45,$C$44*100,$E$44)</f>
        <v>43.633487229975742</v>
      </c>
      <c r="H60" s="89">
        <f>[1]!srEnewGas(H$43,H30,H$45,$C$44*100,$E$44)</f>
        <v>43.490559787476705</v>
      </c>
      <c r="I60" s="89">
        <f>[1]!srEnewGas(I$43,I30,I$45,$C$44*100,$E$44)</f>
        <v>43.936299608151643</v>
      </c>
      <c r="J60" s="89">
        <f>[1]!srEnewGas(J$43,J30,J$45,$C$44*100,$E$44)</f>
        <v>44.205858701094527</v>
      </c>
      <c r="K60" s="90">
        <f>[1]!srEnewGas(K$43,K30,K$45,$C$44*100,$E$44)</f>
        <v>44.455887196736015</v>
      </c>
      <c r="L60" s="91" t="e">
        <f>[1]!srEnewGas(L$43,L30,L$45,$C$44*100,$E$44)</f>
        <v>#VALUE!</v>
      </c>
    </row>
    <row r="61" spans="2:12">
      <c r="B61" s="104">
        <f t="shared" si="5"/>
        <v>80</v>
      </c>
      <c r="C61" s="89">
        <f>[1]!srEnewGas(C$43,C31,C$45,$C$44*100,$E$44)</f>
        <v>75.147112081067277</v>
      </c>
      <c r="D61" s="89">
        <f>[1]!srEnewGas(D$43,D31,D$45,$C$44*100,$E$44)</f>
        <v>75.244084880339273</v>
      </c>
      <c r="E61" s="89">
        <f>[1]!srEnewGas(E$43,E31,E$45,$C$44*100,$E$44)</f>
        <v>75.402714321963629</v>
      </c>
      <c r="F61" s="89">
        <f>[1]!srEnewGas(F$43,F31,F$45,$C$44*100,$E$44)</f>
        <v>75.136774612746606</v>
      </c>
      <c r="G61" s="89">
        <f>[1]!srEnewGas(G$43,G31,G$45,$C$44*100,$E$44)</f>
        <v>75.305752460295892</v>
      </c>
      <c r="H61" s="89">
        <f>[1]!srEnewGas(H$43,H31,H$45,$C$44*100,$E$44)</f>
        <v>75.270267112310549</v>
      </c>
      <c r="I61" s="89">
        <f>[1]!srEnewGas(I$43,I31,I$45,$C$44*100,$E$44)</f>
        <v>75.570057121152274</v>
      </c>
      <c r="J61" s="89">
        <f>[1]!srEnewGas(J$43,J31,J$45,$C$44*100,$E$44)</f>
        <v>75.75202936138497</v>
      </c>
      <c r="K61" s="90">
        <f>[1]!srEnewGas(K$43,K31,K$45,$C$44*100,$E$44)</f>
        <v>75.916866098037445</v>
      </c>
      <c r="L61" s="91" t="e">
        <f>[1]!srEnewGas(L$43,L31,L$45,$C$44*100,$E$44)</f>
        <v>#VALUE!</v>
      </c>
    </row>
    <row r="62" spans="2:12">
      <c r="B62" s="104">
        <f t="shared" si="5"/>
        <v>100</v>
      </c>
      <c r="C62" s="89">
        <f>[1]!srEnewGas(C$43,C32,C$45,$C$44*100,$E$44)</f>
        <v>95.828709180534588</v>
      </c>
      <c r="D62" s="89">
        <f>[1]!srEnewGas(D$43,D32,D$45,$C$44*100,$E$44)</f>
        <v>95.87220247761104</v>
      </c>
      <c r="E62" s="89">
        <f>[1]!srEnewGas(E$43,E32,E$45,$C$44*100,$E$44)</f>
        <v>96.06134728081976</v>
      </c>
      <c r="F62" s="89">
        <f>[1]!srEnewGas(F$43,F32,F$45,$C$44*100,$E$44)</f>
        <v>95.84955085053592</v>
      </c>
      <c r="G62" s="89">
        <f>[1]!srEnewGas(G$43,G32,G$45,$C$44*100,$E$44)</f>
        <v>96.013742543473256</v>
      </c>
      <c r="H62" s="89">
        <f>[1]!srEnewGas(H$43,H32,H$45,$C$44*100,$E$44)</f>
        <v>95.949401396815034</v>
      </c>
      <c r="I62" s="89">
        <f>[1]!srEnewGas(I$43,I32,I$45,$C$44*100,$E$44)</f>
        <v>96.19052057175773</v>
      </c>
      <c r="J62" s="89">
        <f>[1]!srEnewGas(J$43,J32,J$45,$C$44*100,$E$44)</f>
        <v>96.341153741692381</v>
      </c>
      <c r="K62" s="90">
        <f>[1]!srEnewGas(K$43,K32,K$45,$C$44*100,$E$44)</f>
        <v>96.484925443081266</v>
      </c>
      <c r="L62" s="91" t="e">
        <f>[1]!srEnewGas(L$43,L32,L$45,$C$44*100,$E$44)</f>
        <v>#VALUE!</v>
      </c>
    </row>
    <row r="63" spans="2:12">
      <c r="B63" s="104">
        <f t="shared" si="5"/>
        <v>150</v>
      </c>
      <c r="C63" s="89">
        <f>[1]!srEnewGas(C$43,C33,C$45,$C$44*100,$E$44)</f>
        <v>146.76059494043207</v>
      </c>
      <c r="D63" s="89">
        <f>[1]!srEnewGas(D$43,D33,D$45,$C$44*100,$E$44)</f>
        <v>146.79163460005879</v>
      </c>
      <c r="E63" s="89">
        <f>[1]!srEnewGas(E$43,E33,E$45,$C$44*100,$E$44)</f>
        <v>146.9645030449706</v>
      </c>
      <c r="F63" s="89">
        <f>[1]!srEnewGas(F$43,F33,F$45,$C$44*100,$E$44)</f>
        <v>146.77369065304856</v>
      </c>
      <c r="G63" s="89">
        <f>[1]!srEnewGas(G$43,G33,G$45,$C$44*100,$E$44)</f>
        <v>146.90916995678202</v>
      </c>
      <c r="H63" s="89">
        <f>[1]!srEnewGas(H$43,H33,H$45,$C$44*100,$E$44)</f>
        <v>146.86331222415407</v>
      </c>
      <c r="I63" s="89">
        <f>[1]!srEnewGas(I$43,I33,I$45,$C$44*100,$E$44)</f>
        <v>147.05783976343065</v>
      </c>
      <c r="J63" s="89">
        <f>[1]!srEnewGas(J$43,J33,J$45,$C$44*100,$E$44)</f>
        <v>147.17017404132008</v>
      </c>
      <c r="K63" s="90">
        <f>[1]!srEnewGas(K$43,K33,K$45,$C$44*100,$E$44)</f>
        <v>147.274659710148</v>
      </c>
      <c r="L63" s="91" t="e">
        <f>[1]!srEnewGas(L$43,L33,L$45,$C$44*100,$E$44)</f>
        <v>#VALUE!</v>
      </c>
    </row>
    <row r="64" spans="2:12">
      <c r="B64" s="104">
        <f t="shared" si="5"/>
        <v>200</v>
      </c>
      <c r="C64" s="89">
        <f>[1]!srEnewGas(C$43,C34,C$45,$C$44*100,$E$44)</f>
        <v>197.22798137429635</v>
      </c>
      <c r="D64" s="89">
        <f>[1]!srEnewGas(D$43,D34,D$45,$C$44*100,$E$44)</f>
        <v>197.26480774920873</v>
      </c>
      <c r="E64" s="89">
        <f>[1]!srEnewGas(E$43,E34,E$45,$C$44*100,$E$44)</f>
        <v>197.38850796737873</v>
      </c>
      <c r="F64" s="89">
        <f>[1]!srEnewGas(F$43,F34,F$45,$C$44*100,$E$44)</f>
        <v>197.25106486168158</v>
      </c>
      <c r="G64" s="89">
        <f>[1]!srEnewGas(G$43,G34,G$45,$C$44*100,$E$44)</f>
        <v>197.36465991802473</v>
      </c>
      <c r="H64" s="89">
        <f>[1]!srEnewGas(H$43,H34,H$45,$C$44*100,$E$44)</f>
        <v>197.32043482011375</v>
      </c>
      <c r="I64" s="89">
        <f>[1]!srEnewGas(I$43,I34,I$45,$C$44*100,$E$44)</f>
        <v>197.48381388138043</v>
      </c>
      <c r="J64" s="89">
        <f>[1]!srEnewGas(J$43,J34,J$45,$C$44*100,$E$44)</f>
        <v>197.57577703726167</v>
      </c>
      <c r="K64" s="90">
        <f>[1]!srEnewGas(K$43,K34,K$45,$C$44*100,$E$44)</f>
        <v>197.65952297096308</v>
      </c>
      <c r="L64" s="91" t="e">
        <f>[1]!srEnewGas(L$43,L34,L$45,$C$44*100,$E$44)</f>
        <v>#VALUE!</v>
      </c>
    </row>
    <row r="65" spans="2:12">
      <c r="B65" s="104">
        <f t="shared" si="5"/>
        <v>250</v>
      </c>
      <c r="C65" s="89">
        <f>[1]!srEnewGas(C$43,C35,C$45,$C$44*100,$E$44)</f>
        <v>247.50790051002872</v>
      </c>
      <c r="D65" s="89">
        <f>[1]!srEnewGas(D$43,D35,D$45,$C$44*100,$E$44)</f>
        <v>247.54079016437518</v>
      </c>
      <c r="E65" s="89">
        <f>[1]!srEnewGas(E$43,E35,E$45,$C$44*100,$E$44)</f>
        <v>247.66135365958124</v>
      </c>
      <c r="F65" s="89">
        <f>[1]!srEnewGas(F$43,F35,F$45,$C$44*100,$E$44)</f>
        <v>247.54534685109869</v>
      </c>
      <c r="G65" s="89">
        <f>[1]!srEnewGas(G$43,G35,G$45,$C$44*100,$E$44)</f>
        <v>247.62701880494973</v>
      </c>
      <c r="H65" s="89">
        <f>[1]!srEnewGas(H$43,H35,H$45,$C$44*100,$E$44)</f>
        <v>247.60362849354308</v>
      </c>
      <c r="I65" s="89">
        <f>[1]!srEnewGas(I$43,I35,I$45,$C$44*100,$E$44)</f>
        <v>247.73999413344231</v>
      </c>
      <c r="J65" s="89">
        <f>[1]!srEnewGas(J$43,J35,J$45,$C$44*100,$E$44)</f>
        <v>247.82001087246641</v>
      </c>
      <c r="K65" s="90">
        <f>[1]!srEnewGas(K$43,K35,K$45,$C$44*100,$E$44)</f>
        <v>247.89540194763461</v>
      </c>
      <c r="L65" s="91" t="e">
        <f>[1]!srEnewGas(L$43,L35,L$45,$C$44*100,$E$44)</f>
        <v>#VALUE!</v>
      </c>
    </row>
    <row r="66" spans="2:12">
      <c r="B66" s="104">
        <f t="shared" si="5"/>
        <v>300</v>
      </c>
      <c r="C66" s="89">
        <f>[1]!srEnewGas(C$43,C36,C$45,$C$44*100,$E$44)</f>
        <v>297.82522619561871</v>
      </c>
      <c r="D66" s="89">
        <f>[1]!srEnewGas(D$43,D36,D$45,$C$44*100,$E$44)</f>
        <v>297.84257054671269</v>
      </c>
      <c r="E66" s="89">
        <f>[1]!srEnewGas(E$43,E36,E$45,$C$44*100,$E$44)</f>
        <v>297.95843448815862</v>
      </c>
      <c r="F66" s="89">
        <f>[1]!srEnewGas(F$43,F36,F$45,$C$44*100,$E$44)</f>
        <v>297.85297254202618</v>
      </c>
      <c r="G66" s="89">
        <f>[1]!srEnewGas(G$43,G36,G$45,$C$44*100,$E$44)</f>
        <v>297.92515864288964</v>
      </c>
      <c r="H66" s="89">
        <f>[1]!srEnewGas(H$43,H36,H$45,$C$44*100,$E$44)</f>
        <v>297.90376561149719</v>
      </c>
      <c r="I66" s="89">
        <f>[1]!srEnewGas(I$43,I36,I$45,$C$44*100,$E$44)</f>
        <v>298.02510799240082</v>
      </c>
      <c r="J66" s="89">
        <f>[1]!srEnewGas(J$43,J36,J$45,$C$44*100,$E$44)</f>
        <v>298.09881669916189</v>
      </c>
      <c r="K66" s="90">
        <f>[1]!srEnewGas(K$43,K36,K$45,$C$44*100,$E$44)</f>
        <v>298.1637703216872</v>
      </c>
      <c r="L66" s="91" t="e">
        <f>[1]!srEnewGas(L$43,L36,L$45,$C$44*100,$E$44)</f>
        <v>#VALUE!</v>
      </c>
    </row>
    <row r="67" spans="2:12">
      <c r="B67" s="104">
        <f t="shared" si="5"/>
        <v>350</v>
      </c>
      <c r="C67" s="89">
        <f>[1]!srEnewGas(C$43,C37,C$45,$C$44*100,$E$44)</f>
        <v>347.95480556673925</v>
      </c>
      <c r="D67" s="89">
        <f>[1]!srEnewGas(D$43,D37,D$45,$C$44*100,$E$44)</f>
        <v>347.97681755263949</v>
      </c>
      <c r="E67" s="89">
        <f>[1]!srEnewGas(E$43,E37,E$45,$C$44*100,$E$44)</f>
        <v>348.08035292712015</v>
      </c>
      <c r="F67" s="89">
        <f>[1]!srEnewGas(F$43,F37,F$45,$C$44*100,$E$44)</f>
        <v>347.97807094582544</v>
      </c>
      <c r="G67" s="89">
        <f>[1]!srEnewGas(G$43,G37,G$45,$C$44*100,$E$44)</f>
        <v>348.05364295862097</v>
      </c>
      <c r="H67" s="89">
        <f>[1]!srEnewGas(H$43,H37,H$45,$C$44*100,$E$44)</f>
        <v>348.03751138336173</v>
      </c>
      <c r="I67" s="89">
        <f>[1]!srEnewGas(I$43,I37,I$45,$C$44*100,$E$44)</f>
        <v>348.14826247714319</v>
      </c>
      <c r="J67" s="89">
        <f>[1]!srEnewGas(J$43,J37,J$45,$C$44*100,$E$44)</f>
        <v>348.21527553246642</v>
      </c>
      <c r="K67" s="90">
        <f>[1]!srEnewGas(K$43,K37,K$45,$C$44*100,$E$44)</f>
        <v>348.27500693883741</v>
      </c>
      <c r="L67" s="91" t="e">
        <f>[1]!srEnewGas(L$43,L37,L$45,$C$44*100,$E$44)</f>
        <v>#VALUE!</v>
      </c>
    </row>
    <row r="68" spans="2:12">
      <c r="B68" s="104">
        <f t="shared" si="5"/>
        <v>500</v>
      </c>
      <c r="C68" s="89">
        <f>[1]!srEnewGas(C$43,C38,C$45,$C$44*100,$E$44)</f>
        <v>498.20179850113101</v>
      </c>
      <c r="D68" s="89">
        <f>[1]!srEnewGas(D$43,D38,D$45,$C$44*100,$E$44)</f>
        <v>498.22873771316506</v>
      </c>
      <c r="E68" s="89">
        <f>[1]!srEnewGas(E$43,E38,E$45,$C$44*100,$E$44)</f>
        <v>498.31805847163798</v>
      </c>
      <c r="F68" s="89">
        <f>[1]!srEnewGas(F$43,F38,F$45,$C$44*100,$E$44)</f>
        <v>498.23644233969117</v>
      </c>
      <c r="G68" s="89">
        <f>[1]!srEnewGas(G$43,G38,G$45,$C$44*100,$E$44)</f>
        <v>498.30252332793623</v>
      </c>
      <c r="H68" s="89">
        <f>[1]!srEnewGas(H$43,H38,H$45,$C$44*100,$E$44)</f>
        <v>498.28208707280072</v>
      </c>
      <c r="I68" s="89">
        <f>[1]!srEnewGas(I$43,I38,I$45,$C$44*100,$E$44)</f>
        <v>498.37619232628606</v>
      </c>
      <c r="J68" s="89">
        <f>[1]!srEnewGas(J$43,J38,J$45,$C$44*100,$E$44)</f>
        <v>498.43120883158008</v>
      </c>
      <c r="K68" s="90">
        <f>[1]!srEnewGas(K$43,K38,K$45,$C$44*100,$E$44)</f>
        <v>498.48336935007825</v>
      </c>
      <c r="L68" s="91" t="e">
        <f>[1]!srEnewGas(L$43,L38,L$45,$C$44*100,$E$44)</f>
        <v>#VALUE!</v>
      </c>
    </row>
    <row r="69" spans="2:12">
      <c r="B69" s="104">
        <f t="shared" si="5"/>
        <v>800</v>
      </c>
      <c r="C69" s="89">
        <f>[1]!srEnewGas(C$43,C39,C$45,$C$44*100,$E$44)</f>
        <v>798.46721942007593</v>
      </c>
      <c r="D69" s="89">
        <f>[1]!srEnewGas(D$43,D39,D$45,$C$44*100,$E$44)</f>
        <v>798.49017984411603</v>
      </c>
      <c r="E69" s="89">
        <f>[1]!srEnewGas(E$43,E39,E$45,$C$44*100,$E$44)</f>
        <v>798.5638606573491</v>
      </c>
      <c r="F69" s="89">
        <f>[1]!srEnewGas(F$43,F39,F$45,$C$44*100,$E$44)</f>
        <v>798.49592581894967</v>
      </c>
      <c r="G69" s="89">
        <f>[1]!srEnewGas(G$43,G39,G$45,$C$44*100,$E$44)</f>
        <v>798.54820948475947</v>
      </c>
      <c r="H69" s="89">
        <f>[1]!srEnewGas(H$43,H39,H$45,$C$44*100,$E$44)</f>
        <v>798.5390073148709</v>
      </c>
      <c r="I69" s="89">
        <f>[1]!srEnewGas(I$43,I39,I$45,$C$44*100,$E$44)</f>
        <v>798.61686051210302</v>
      </c>
      <c r="J69" s="89">
        <f>[1]!srEnewGas(J$43,J39,J$45,$C$44*100,$E$44)</f>
        <v>798.66288472083681</v>
      </c>
      <c r="K69" s="90">
        <f>[1]!srEnewGas(K$43,K39,K$45,$C$44*100,$E$44)</f>
        <v>798.70573208667611</v>
      </c>
      <c r="L69" s="91" t="e">
        <f>[1]!srEnewGas(L$43,L39,L$45,$C$44*100,$E$44)</f>
        <v>#VALUE!</v>
      </c>
    </row>
    <row r="70" spans="2:12">
      <c r="B70" s="105">
        <f t="shared" si="5"/>
        <v>900</v>
      </c>
      <c r="C70" s="92">
        <f>[1]!srEnewGas(C$43,C39,C$45,$C$44*100,$E$44)</f>
        <v>798.46721942007593</v>
      </c>
      <c r="D70" s="92">
        <f>[1]!srEnewGas(D$43,D39,D$45,$C$44*100,$E$44)</f>
        <v>798.49017984411603</v>
      </c>
      <c r="E70" s="92">
        <f>[1]!srEnewGas(E$43,E39,E$45,$C$44*100,$E$44)</f>
        <v>798.5638606573491</v>
      </c>
      <c r="F70" s="92">
        <f>[1]!srEnewGas(F$43,F39,F$45,$C$44*100,$E$44)</f>
        <v>798.49592581894967</v>
      </c>
      <c r="G70" s="92">
        <f>[1]!srEnewGas(G$43,G39,G$45,$C$44*100,$E$44)</f>
        <v>798.54820948475947</v>
      </c>
      <c r="H70" s="92">
        <f>[1]!srEnewGas(H$43,H39,H$45,$C$44*100,$E$44)</f>
        <v>798.5390073148709</v>
      </c>
      <c r="I70" s="92">
        <f>[1]!srEnewGas(I$43,I39,I$45,$C$44*100,$E$44)</f>
        <v>798.61686051210302</v>
      </c>
      <c r="J70" s="92">
        <f>[1]!srEnewGas(J$43,J39,J$45,$C$44*100,$E$44)</f>
        <v>798.66288472083681</v>
      </c>
      <c r="K70" s="93">
        <f>[1]!srEnewGas(K$43,K39,K$45,$C$44*100,$E$44)</f>
        <v>798.70573208667611</v>
      </c>
      <c r="L70" s="94" t="e">
        <f>[1]!srEnewGas(L$43,L39,L$45,$C$44*100,$E$44)</f>
        <v>#VALUE!</v>
      </c>
    </row>
    <row r="72" spans="2:12">
      <c r="B72" s="21" t="s">
        <v>11</v>
      </c>
      <c r="C72" s="95" t="s">
        <v>29</v>
      </c>
      <c r="D72" s="96" t="str">
        <f>$C72</f>
        <v>Si</v>
      </c>
      <c r="E72" s="96" t="str">
        <f t="shared" ref="E72:L72" si="6">$C72</f>
        <v>Si</v>
      </c>
      <c r="F72" s="96" t="str">
        <f t="shared" si="6"/>
        <v>Si</v>
      </c>
      <c r="G72" s="96" t="str">
        <f t="shared" si="6"/>
        <v>Si</v>
      </c>
      <c r="H72" s="96" t="str">
        <f t="shared" si="6"/>
        <v>Si</v>
      </c>
      <c r="I72" s="96" t="str">
        <f t="shared" si="6"/>
        <v>Si</v>
      </c>
      <c r="J72" s="96" t="str">
        <f t="shared" si="6"/>
        <v>Si</v>
      </c>
      <c r="K72" s="96" t="str">
        <f t="shared" si="6"/>
        <v>Si</v>
      </c>
      <c r="L72" s="97" t="str">
        <f t="shared" si="6"/>
        <v>Si</v>
      </c>
    </row>
    <row r="73" spans="2:12">
      <c r="B73" s="21" t="s">
        <v>12</v>
      </c>
      <c r="C73" s="98" t="str">
        <f>C$8&amp;C$9&amp;"_"&amp;C72</f>
        <v>srim238U_Si</v>
      </c>
      <c r="D73" s="99" t="str">
        <f t="shared" ref="D73:L73" si="7">D$8&amp;D$9&amp;"_"&amp;D72</f>
        <v>srim197Au_Si</v>
      </c>
      <c r="E73" s="99" t="str">
        <f t="shared" si="7"/>
        <v>srim136Xe_Si</v>
      </c>
      <c r="F73" s="99" t="str">
        <f t="shared" si="7"/>
        <v>srim84Kr_Si</v>
      </c>
      <c r="G73" s="99" t="str">
        <f t="shared" si="7"/>
        <v>srim56Fe_Si</v>
      </c>
      <c r="H73" s="99" t="str">
        <f t="shared" si="7"/>
        <v>srim40Ar_Si</v>
      </c>
      <c r="I73" s="99" t="str">
        <f t="shared" si="7"/>
        <v>srim20Ne_Si</v>
      </c>
      <c r="J73" s="99" t="str">
        <f t="shared" si="7"/>
        <v>srim12C_Si</v>
      </c>
      <c r="K73" s="99" t="str">
        <f t="shared" si="7"/>
        <v>srim4He_Si</v>
      </c>
      <c r="L73" s="100" t="str">
        <f t="shared" si="7"/>
        <v>srim_Si</v>
      </c>
    </row>
    <row r="75" spans="2:12">
      <c r="B75" s="21" t="s">
        <v>37</v>
      </c>
      <c r="C75" s="1" t="str">
        <f>"Rng in "&amp;C72&amp;" @ 照射位置"</f>
        <v>Rng in Si @ 照射位置</v>
      </c>
    </row>
    <row r="76" spans="2:12">
      <c r="B76" s="23" t="s">
        <v>56</v>
      </c>
      <c r="C76" s="57">
        <v>1</v>
      </c>
      <c r="D76" s="57">
        <v>2</v>
      </c>
      <c r="E76" s="57">
        <v>3</v>
      </c>
      <c r="F76" s="57">
        <v>4</v>
      </c>
      <c r="G76" s="57">
        <v>5</v>
      </c>
      <c r="H76" s="57">
        <v>6</v>
      </c>
      <c r="I76" s="57">
        <v>7</v>
      </c>
      <c r="J76" s="57">
        <v>8</v>
      </c>
      <c r="K76" s="57">
        <v>9</v>
      </c>
      <c r="L76" s="58">
        <v>10</v>
      </c>
    </row>
    <row r="77" spans="2:12">
      <c r="B77" s="18" t="s">
        <v>22</v>
      </c>
      <c r="C77" s="24" t="s">
        <v>52</v>
      </c>
      <c r="D77" s="17"/>
      <c r="E77" s="26"/>
      <c r="F77" s="17"/>
      <c r="G77" s="17"/>
      <c r="H77" s="25"/>
      <c r="I77" s="17"/>
      <c r="J77" s="17"/>
      <c r="K77" s="17"/>
      <c r="L77" s="19"/>
    </row>
    <row r="78" spans="2:12">
      <c r="B78" s="104">
        <f>B20</f>
        <v>1</v>
      </c>
      <c r="C78" s="88">
        <f>[1]!srE2Rng(C$73,C50)</f>
        <v>0</v>
      </c>
      <c r="D78" s="88">
        <f>[1]!srE2Rng(D$73,D50)</f>
        <v>0</v>
      </c>
      <c r="E78" s="88">
        <f>[1]!srE2Rng(E$73,E50)</f>
        <v>0</v>
      </c>
      <c r="F78" s="88">
        <f>[1]!srE2Rng(F$73,F50)</f>
        <v>0</v>
      </c>
      <c r="G78" s="88">
        <f>[1]!srE2Rng(G$73,G50)</f>
        <v>0</v>
      </c>
      <c r="H78" s="88">
        <f>[1]!srE2Rng(H$73,H50)</f>
        <v>0</v>
      </c>
      <c r="I78" s="88">
        <f>[1]!srE2Rng(I$73,I50)</f>
        <v>0</v>
      </c>
      <c r="J78" s="88">
        <f>[1]!srE2Rng(J$73,J50)</f>
        <v>0</v>
      </c>
      <c r="K78" s="106">
        <f>[1]!srE2Rng(K$73,K50)</f>
        <v>0</v>
      </c>
      <c r="L78" s="107" t="e">
        <f>[1]!srE2Rng(L$73,L50)</f>
        <v>#VALUE!</v>
      </c>
    </row>
    <row r="79" spans="2:12">
      <c r="B79" s="104">
        <f t="shared" ref="B79:B98" si="8">B21</f>
        <v>2</v>
      </c>
      <c r="C79" s="88">
        <f>[1]!srE2Rng(C$73,C51)</f>
        <v>0</v>
      </c>
      <c r="D79" s="88">
        <f>[1]!srE2Rng(D$73,D51)</f>
        <v>0</v>
      </c>
      <c r="E79" s="88">
        <f>[1]!srE2Rng(E$73,E51)</f>
        <v>0</v>
      </c>
      <c r="F79" s="88">
        <f>[1]!srE2Rng(F$73,F51)</f>
        <v>0</v>
      </c>
      <c r="G79" s="88">
        <f>[1]!srE2Rng(G$73,G51)</f>
        <v>0</v>
      </c>
      <c r="H79" s="88">
        <f>[1]!srE2Rng(H$73,H51)</f>
        <v>0</v>
      </c>
      <c r="I79" s="88">
        <f>[1]!srE2Rng(I$73,I51)</f>
        <v>0</v>
      </c>
      <c r="J79" s="88">
        <f>[1]!srE2Rng(J$73,J51)</f>
        <v>0</v>
      </c>
      <c r="K79" s="106">
        <f>[1]!srE2Rng(K$73,K51)</f>
        <v>0</v>
      </c>
      <c r="L79" s="107" t="e">
        <f>[1]!srE2Rng(L$73,L51)</f>
        <v>#VALUE!</v>
      </c>
    </row>
    <row r="80" spans="2:12">
      <c r="B80" s="104">
        <f t="shared" si="8"/>
        <v>3</v>
      </c>
      <c r="C80" s="88">
        <f>[1]!srE2Rng(C$73,C52)</f>
        <v>0</v>
      </c>
      <c r="D80" s="88">
        <f>[1]!srE2Rng(D$73,D52)</f>
        <v>0</v>
      </c>
      <c r="E80" s="88">
        <f>[1]!srE2Rng(E$73,E52)</f>
        <v>0</v>
      </c>
      <c r="F80" s="88">
        <f>[1]!srE2Rng(F$73,F52)</f>
        <v>0</v>
      </c>
      <c r="G80" s="88">
        <f>[1]!srE2Rng(G$73,G52)</f>
        <v>0</v>
      </c>
      <c r="H80" s="88">
        <f>[1]!srE2Rng(H$73,H52)</f>
        <v>0</v>
      </c>
      <c r="I80" s="88">
        <f>[1]!srE2Rng(I$73,I52)</f>
        <v>0</v>
      </c>
      <c r="J80" s="88">
        <f>[1]!srE2Rng(J$73,J52)</f>
        <v>0</v>
      </c>
      <c r="K80" s="106">
        <f>[1]!srE2Rng(K$73,K52)</f>
        <v>0</v>
      </c>
      <c r="L80" s="107" t="e">
        <f>[1]!srE2Rng(L$73,L52)</f>
        <v>#VALUE!</v>
      </c>
    </row>
    <row r="81" spans="2:12">
      <c r="B81" s="104">
        <f t="shared" si="8"/>
        <v>5</v>
      </c>
      <c r="C81" s="88">
        <f>[1]!srE2Rng(C$73,C53)</f>
        <v>0</v>
      </c>
      <c r="D81" s="88">
        <f>[1]!srE2Rng(D$73,D53)</f>
        <v>0</v>
      </c>
      <c r="E81" s="88">
        <f>[1]!srE2Rng(E$73,E53)</f>
        <v>0</v>
      </c>
      <c r="F81" s="88">
        <f>[1]!srE2Rng(F$73,F53)</f>
        <v>0</v>
      </c>
      <c r="G81" s="88">
        <f>[1]!srE2Rng(G$73,G53)</f>
        <v>0</v>
      </c>
      <c r="H81" s="88">
        <f>[1]!srE2Rng(H$73,H53)</f>
        <v>0</v>
      </c>
      <c r="I81" s="88">
        <f>[1]!srE2Rng(I$73,I53)</f>
        <v>0</v>
      </c>
      <c r="J81" s="88">
        <f>[1]!srE2Rng(J$73,J53)</f>
        <v>0</v>
      </c>
      <c r="K81" s="106">
        <f>[1]!srE2Rng(K$73,K53)</f>
        <v>0</v>
      </c>
      <c r="L81" s="107" t="e">
        <f>[1]!srE2Rng(L$73,L53)</f>
        <v>#VALUE!</v>
      </c>
    </row>
    <row r="82" spans="2:12">
      <c r="B82" s="104">
        <f t="shared" si="8"/>
        <v>8</v>
      </c>
      <c r="C82" s="88">
        <f>[1]!srE2Rng(C$73,C54)</f>
        <v>0</v>
      </c>
      <c r="D82" s="88">
        <f>[1]!srE2Rng(D$73,D54)</f>
        <v>0</v>
      </c>
      <c r="E82" s="88">
        <f>[1]!srE2Rng(E$73,E54)</f>
        <v>0</v>
      </c>
      <c r="F82" s="88">
        <f>[1]!srE2Rng(F$73,F54)</f>
        <v>0</v>
      </c>
      <c r="G82" s="88">
        <f>[1]!srE2Rng(G$73,G54)</f>
        <v>0</v>
      </c>
      <c r="H82" s="88">
        <f>[1]!srE2Rng(H$73,H54)</f>
        <v>0</v>
      </c>
      <c r="I82" s="88">
        <f>[1]!srE2Rng(I$73,I54)</f>
        <v>0</v>
      </c>
      <c r="J82" s="88">
        <f>[1]!srE2Rng(J$73,J54)</f>
        <v>0</v>
      </c>
      <c r="K82" s="106">
        <f>[1]!srE2Rng(K$73,K54)</f>
        <v>0</v>
      </c>
      <c r="L82" s="107" t="e">
        <f>[1]!srE2Rng(L$73,L54)</f>
        <v>#VALUE!</v>
      </c>
    </row>
    <row r="83" spans="2:12">
      <c r="B83" s="104">
        <f t="shared" si="8"/>
        <v>10</v>
      </c>
      <c r="C83" s="88">
        <f>[1]!srE2Rng(C$73,C55)</f>
        <v>0</v>
      </c>
      <c r="D83" s="88">
        <f>[1]!srE2Rng(D$73,D55)</f>
        <v>0</v>
      </c>
      <c r="E83" s="88">
        <f>[1]!srE2Rng(E$73,E55)</f>
        <v>0</v>
      </c>
      <c r="F83" s="88">
        <f>[1]!srE2Rng(F$73,F55)</f>
        <v>0</v>
      </c>
      <c r="G83" s="88">
        <f>[1]!srE2Rng(G$73,G55)</f>
        <v>0</v>
      </c>
      <c r="H83" s="88">
        <f>[1]!srE2Rng(H$73,H55)</f>
        <v>0</v>
      </c>
      <c r="I83" s="88">
        <f>[1]!srE2Rng(I$73,I55)</f>
        <v>0</v>
      </c>
      <c r="J83" s="88">
        <f>[1]!srE2Rng(J$73,J55)</f>
        <v>0.81618600778411421</v>
      </c>
      <c r="K83" s="106">
        <f>[1]!srE2Rng(K$73,K55)</f>
        <v>3.6345112908938311</v>
      </c>
      <c r="L83" s="107" t="e">
        <f>[1]!srE2Rng(L$73,L55)</f>
        <v>#VALUE!</v>
      </c>
    </row>
    <row r="84" spans="2:12">
      <c r="B84" s="104">
        <f t="shared" si="8"/>
        <v>15</v>
      </c>
      <c r="C84" s="88">
        <f>[1]!srE2Rng(C$73,C56)</f>
        <v>46.275169342695051</v>
      </c>
      <c r="D84" s="88">
        <f>[1]!srE2Rng(D$73,D56)</f>
        <v>47.274585022747331</v>
      </c>
      <c r="E84" s="88">
        <f>[1]!srE2Rng(E$73,E56)</f>
        <v>41.939366274216816</v>
      </c>
      <c r="F84" s="88">
        <f>[1]!srE2Rng(F$73,F56)</f>
        <v>28.885983389221114</v>
      </c>
      <c r="G84" s="88">
        <f>[1]!srE2Rng(G$73,G56)</f>
        <v>29.394824670028459</v>
      </c>
      <c r="H84" s="88">
        <f>[1]!srE2Rng(H$73,H56)</f>
        <v>28.334828963418019</v>
      </c>
      <c r="I84" s="88">
        <f>[1]!srE2Rng(I$73,I56)</f>
        <v>40.402884068437707</v>
      </c>
      <c r="J84" s="88">
        <f>[1]!srE2Rng(J$73,J56)</f>
        <v>67.750435361001081</v>
      </c>
      <c r="K84" s="106">
        <f>[1]!srE2Rng(K$73,K56)</f>
        <v>227.02614380752746</v>
      </c>
      <c r="L84" s="107" t="e">
        <f>[1]!srE2Rng(L$73,L56)</f>
        <v>#VALUE!</v>
      </c>
    </row>
    <row r="85" spans="2:12">
      <c r="B85" s="104">
        <f t="shared" si="8"/>
        <v>20</v>
      </c>
      <c r="C85" s="88">
        <f>[1]!srE2Rng(C$73,C57)</f>
        <v>99.931993988491584</v>
      </c>
      <c r="D85" s="88">
        <f>[1]!srE2Rng(D$73,D57)</f>
        <v>104.45647197660145</v>
      </c>
      <c r="E85" s="88">
        <f>[1]!srE2Rng(E$73,E57)</f>
        <v>98.322475138490574</v>
      </c>
      <c r="F85" s="88">
        <f>[1]!srE2Rng(F$73,F57)</f>
        <v>91.021915046183807</v>
      </c>
      <c r="G85" s="88">
        <f>[1]!srE2Rng(G$73,G57)</f>
        <v>97.675512392047636</v>
      </c>
      <c r="H85" s="88">
        <f>[1]!srE2Rng(H$73,H57)</f>
        <v>114.5531255757078</v>
      </c>
      <c r="I85" s="88">
        <f>[1]!srE2Rng(I$73,I57)</f>
        <v>163.19906639472555</v>
      </c>
      <c r="J85" s="88">
        <f>[1]!srE2Rng(J$73,J57)</f>
        <v>274.22707830757321</v>
      </c>
      <c r="K85" s="106">
        <f>[1]!srE2Rng(K$73,K57)</f>
        <v>877.16219165130599</v>
      </c>
      <c r="L85" s="107" t="e">
        <f>[1]!srE2Rng(L$73,L57)</f>
        <v>#VALUE!</v>
      </c>
    </row>
    <row r="86" spans="2:12">
      <c r="B86" s="104">
        <f t="shared" si="8"/>
        <v>25</v>
      </c>
      <c r="C86" s="88">
        <f>[1]!srE2Rng(C$73,C58)</f>
        <v>159.22759253378541</v>
      </c>
      <c r="D86" s="88">
        <f>[1]!srE2Rng(D$73,D58)</f>
        <v>168.90676425148757</v>
      </c>
      <c r="E86" s="88">
        <f>[1]!srE2Rng(E$73,E58)</f>
        <v>166.46910995938183</v>
      </c>
      <c r="F86" s="88">
        <f>[1]!srE2Rng(F$73,F58)</f>
        <v>172.09074660821295</v>
      </c>
      <c r="G86" s="88">
        <f>[1]!srE2Rng(G$73,G58)</f>
        <v>194.33660313675051</v>
      </c>
      <c r="H86" s="88">
        <f>[1]!srE2Rng(H$73,H58)</f>
        <v>242.40839006028239</v>
      </c>
      <c r="I86" s="88">
        <f>[1]!srE2Rng(I$73,I58)</f>
        <v>354.97738796450062</v>
      </c>
      <c r="J86" s="88">
        <f>[1]!srE2Rng(J$73,J58)</f>
        <v>597.00334123593211</v>
      </c>
      <c r="K86" s="106">
        <f>[1]!srE2Rng(K$73,K58)</f>
        <v>1852.3855027594948</v>
      </c>
      <c r="L86" s="107" t="e">
        <f>[1]!srE2Rng(L$73,L58)</f>
        <v>#VALUE!</v>
      </c>
    </row>
    <row r="87" spans="2:12">
      <c r="B87" s="104">
        <f t="shared" si="8"/>
        <v>30</v>
      </c>
      <c r="C87" s="88">
        <f>[1]!srE2Rng(C$73,C59)</f>
        <v>221.70981879997697</v>
      </c>
      <c r="D87" s="88">
        <f>[1]!srE2Rng(D$73,D59)</f>
        <v>236.41301387539838</v>
      </c>
      <c r="E87" s="88">
        <f>[1]!srE2Rng(E$73,E59)</f>
        <v>241.41156406847955</v>
      </c>
      <c r="F87" s="88">
        <f>[1]!srE2Rng(F$73,F59)</f>
        <v>265.64193264640102</v>
      </c>
      <c r="G87" s="88">
        <f>[1]!srE2Rng(G$73,G59)</f>
        <v>308.30483109569769</v>
      </c>
      <c r="H87" s="88">
        <f>[1]!srE2Rng(H$73,H59)</f>
        <v>396.80139716176222</v>
      </c>
      <c r="I87" s="88">
        <f>[1]!srE2Rng(I$73,I59)</f>
        <v>597.12636256479664</v>
      </c>
      <c r="J87" s="88">
        <f>[1]!srE2Rng(J$73,J59)</f>
        <v>997.7309228454526</v>
      </c>
      <c r="K87" s="106">
        <f>[1]!srE2Rng(K$73,K59)</f>
        <v>3050.8829679845135</v>
      </c>
      <c r="L87" s="107" t="e">
        <f>[1]!srE2Rng(L$73,L59)</f>
        <v>#VALUE!</v>
      </c>
    </row>
    <row r="88" spans="2:12">
      <c r="B88" s="104">
        <f t="shared" si="8"/>
        <v>50</v>
      </c>
      <c r="C88" s="88">
        <f>[1]!srE2Rng(C$73,C60)</f>
        <v>514.00246533283075</v>
      </c>
      <c r="D88" s="88">
        <f>[1]!srE2Rng(D$73,D60)</f>
        <v>555.81882319374631</v>
      </c>
      <c r="E88" s="88">
        <f>[1]!srE2Rng(E$73,E60)</f>
        <v>625.21497556696704</v>
      </c>
      <c r="F88" s="88">
        <f>[1]!srE2Rng(F$73,F60)</f>
        <v>767.11137461534565</v>
      </c>
      <c r="G88" s="88">
        <f>[1]!srE2Rng(G$73,G60)</f>
        <v>925.31247039438585</v>
      </c>
      <c r="H88" s="88">
        <f>[1]!srE2Rng(H$73,H60)</f>
        <v>1237.5468697988817</v>
      </c>
      <c r="I88" s="88">
        <f>[1]!srE2Rng(I$73,I60)</f>
        <v>1979.1587702195247</v>
      </c>
      <c r="J88" s="88">
        <f>[1]!srE2Rng(J$73,J60)</f>
        <v>3325.1733485444774</v>
      </c>
      <c r="K88" s="106">
        <f>[1]!srE2Rng(K$73,K60)</f>
        <v>9936.7077811205181</v>
      </c>
      <c r="L88" s="107" t="e">
        <f>[1]!srE2Rng(L$73,L60)</f>
        <v>#VALUE!</v>
      </c>
    </row>
    <row r="89" spans="2:12">
      <c r="B89" s="104">
        <f t="shared" si="8"/>
        <v>80</v>
      </c>
      <c r="C89" s="88">
        <f>[1]!srE2Rng(C$73,C61)</f>
        <v>1089.651140776461</v>
      </c>
      <c r="D89" s="88">
        <f>[1]!srE2Rng(D$73,D61)</f>
        <v>1180.5393193569519</v>
      </c>
      <c r="E89" s="88">
        <f>[1]!srE2Rng(E$73,E61)</f>
        <v>1436.0492125131518</v>
      </c>
      <c r="F89" s="88">
        <f>[1]!srE2Rng(F$73,F61)</f>
        <v>1849.5147523859432</v>
      </c>
      <c r="G89" s="88">
        <f>[1]!srE2Rng(G$73,G61)</f>
        <v>2285.4099239989127</v>
      </c>
      <c r="H89" s="88">
        <f>[1]!srE2Rng(H$73,H61)</f>
        <v>3129.8916594660564</v>
      </c>
      <c r="I89" s="88">
        <f>[1]!srE2Rng(I$73,I61)</f>
        <v>5159.5469687805771</v>
      </c>
      <c r="J89" s="88">
        <f>[1]!srE2Rng(J$73,J61)</f>
        <v>8678.8286011245054</v>
      </c>
      <c r="K89" s="106">
        <f>[1]!srE2Rng(K$73,K61)</f>
        <v>25741.855544877348</v>
      </c>
      <c r="L89" s="107" t="e">
        <f>[1]!srE2Rng(L$73,L61)</f>
        <v>#VALUE!</v>
      </c>
    </row>
    <row r="90" spans="2:12">
      <c r="B90" s="104">
        <f t="shared" si="8"/>
        <v>100</v>
      </c>
      <c r="C90" s="88">
        <f>[1]!srE2Rng(C$73,C62)</f>
        <v>1551.9522096365922</v>
      </c>
      <c r="D90" s="88">
        <f>[1]!srE2Rng(D$73,D62)</f>
        <v>1679.7212248920657</v>
      </c>
      <c r="E90" s="88">
        <f>[1]!srE2Rng(E$73,E62)</f>
        <v>2106.7292398497866</v>
      </c>
      <c r="F90" s="88">
        <f>[1]!srE2Rng(F$73,F62)</f>
        <v>2750.3037401525598</v>
      </c>
      <c r="G90" s="88">
        <f>[1]!srE2Rng(G$73,G62)</f>
        <v>3439.3757573805728</v>
      </c>
      <c r="H90" s="88">
        <f>[1]!srE2Rng(H$73,H62)</f>
        <v>4750.028280684819</v>
      </c>
      <c r="I90" s="88">
        <f>[1]!srE2Rng(I$73,I62)</f>
        <v>7905.2444417613551</v>
      </c>
      <c r="J90" s="88">
        <f>[1]!srE2Rng(J$73,J62)</f>
        <v>13308.705051476263</v>
      </c>
      <c r="K90" s="106">
        <f>[1]!srE2Rng(K$73,K62)</f>
        <v>39339.14631901851</v>
      </c>
      <c r="L90" s="107" t="e">
        <f>[1]!srE2Rng(L$73,L62)</f>
        <v>#VALUE!</v>
      </c>
    </row>
    <row r="91" spans="2:12">
      <c r="B91" s="104">
        <f t="shared" si="8"/>
        <v>150</v>
      </c>
      <c r="C91" s="88">
        <f>[1]!srE2Rng(C$73,C63)</f>
        <v>2950.9147642653224</v>
      </c>
      <c r="D91" s="88">
        <f>[1]!srE2Rng(D$73,D63)</f>
        <v>3198.2159387235456</v>
      </c>
      <c r="E91" s="88">
        <f>[1]!srE2Rng(E$73,E63)</f>
        <v>4185.7668966582805</v>
      </c>
      <c r="F91" s="88">
        <f>[1]!srE2Rng(F$73,F63)</f>
        <v>5593.3223114391812</v>
      </c>
      <c r="G91" s="88">
        <f>[1]!srE2Rng(G$73,G63)</f>
        <v>7100.3702763696892</v>
      </c>
      <c r="H91" s="88">
        <f>[1]!srE2Rng(H$73,H63)</f>
        <v>9893.6722686639023</v>
      </c>
      <c r="I91" s="88">
        <f>[1]!srE2Rng(I$73,I63)</f>
        <v>16602.751506389428</v>
      </c>
      <c r="J91" s="88">
        <f>[1]!srE2Rng(J$73,J63)</f>
        <v>27989.553224786043</v>
      </c>
      <c r="K91" s="106">
        <f>[1]!srE2Rng(K$73,K63)</f>
        <v>82448.935227365248</v>
      </c>
      <c r="L91" s="107" t="e">
        <f>[1]!srE2Rng(L$73,L63)</f>
        <v>#VALUE!</v>
      </c>
    </row>
    <row r="92" spans="2:12">
      <c r="B92" s="104">
        <f t="shared" si="8"/>
        <v>200</v>
      </c>
      <c r="C92" s="88">
        <f>[1]!srE2Rng(C$73,C64)</f>
        <v>4648.7999733307097</v>
      </c>
      <c r="D92" s="88">
        <f>[1]!srE2Rng(D$73,D64)</f>
        <v>5032.2334253188237</v>
      </c>
      <c r="E92" s="88">
        <f>[1]!srE2Rng(E$73,E64)</f>
        <v>6757.9348334254028</v>
      </c>
      <c r="F92" s="88">
        <f>[1]!srE2Rng(F$73,F64)</f>
        <v>9143.5622925107527</v>
      </c>
      <c r="G92" s="88">
        <f>[1]!srE2Rng(G$73,G64)</f>
        <v>11685.930348399175</v>
      </c>
      <c r="H92" s="88">
        <f>[1]!srE2Rng(H$73,H64)</f>
        <v>16375.57913553547</v>
      </c>
      <c r="I92" s="88">
        <f>[1]!srE2Rng(I$73,I64)</f>
        <v>27586.180076005781</v>
      </c>
      <c r="J92" s="88">
        <f>[1]!srE2Rng(J$73,J64)</f>
        <v>46567.716928446018</v>
      </c>
      <c r="K92" s="106">
        <f>[1]!srE2Rng(K$73,K64)</f>
        <v>136746.53714095597</v>
      </c>
      <c r="L92" s="107" t="e">
        <f>[1]!srE2Rng(L$73,L64)</f>
        <v>#VALUE!</v>
      </c>
    </row>
    <row r="93" spans="2:12">
      <c r="B93" s="104">
        <f t="shared" si="8"/>
        <v>250</v>
      </c>
      <c r="C93" s="88">
        <f>[1]!srE2Rng(C$73,C65)</f>
        <v>6594.1696546357616</v>
      </c>
      <c r="D93" s="88">
        <f>[1]!srE2Rng(D$73,D65)</f>
        <v>7155.9489170487841</v>
      </c>
      <c r="E93" s="88">
        <f>[1]!srE2Rng(E$73,E65)</f>
        <v>9763.1498377250264</v>
      </c>
      <c r="F93" s="88">
        <f>[1]!srE2Rng(F$73,F65)</f>
        <v>13311.437683621827</v>
      </c>
      <c r="G93" s="88">
        <f>[1]!srE2Rng(G$73,G65)</f>
        <v>17091.568367215914</v>
      </c>
      <c r="H93" s="88">
        <f>[1]!srE2Rng(H$73,H65)</f>
        <v>23982.331850582392</v>
      </c>
      <c r="I93" s="88">
        <f>[1]!srE2Rng(I$73,I65)</f>
        <v>40505.222430109163</v>
      </c>
      <c r="J93" s="88">
        <f>[1]!srE2Rng(J$73,J65)</f>
        <v>68301.156931750767</v>
      </c>
      <c r="K93" s="106">
        <f>[1]!srE2Rng(K$73,K65)</f>
        <v>200433.61424931957</v>
      </c>
      <c r="L93" s="107" t="e">
        <f>[1]!srE2Rng(L$73,L65)</f>
        <v>#VALUE!</v>
      </c>
    </row>
    <row r="94" spans="2:12">
      <c r="B94" s="104">
        <f t="shared" si="8"/>
        <v>300</v>
      </c>
      <c r="C94" s="88">
        <f>[1]!srE2Rng(C$73,C66)</f>
        <v>8772.0687477386637</v>
      </c>
      <c r="D94" s="88">
        <f>[1]!srE2Rng(D$73,D66)</f>
        <v>9521.3966266301959</v>
      </c>
      <c r="E94" s="88">
        <f>[1]!srE2Rng(E$73,E66)</f>
        <v>13136.843957906472</v>
      </c>
      <c r="F94" s="88">
        <f>[1]!srE2Rng(F$73,F66)</f>
        <v>17973.422434688</v>
      </c>
      <c r="G94" s="88">
        <f>[1]!srE2Rng(G$73,G66)</f>
        <v>23185.408077844113</v>
      </c>
      <c r="H94" s="88">
        <f>[1]!srE2Rng(H$73,H66)</f>
        <v>32580.224253868106</v>
      </c>
      <c r="I94" s="88">
        <f>[1]!srE2Rng(I$73,I66)</f>
        <v>55099.112311326324</v>
      </c>
      <c r="J94" s="88">
        <f>[1]!srE2Rng(J$73,J66)</f>
        <v>92934.426576845523</v>
      </c>
      <c r="K94" s="106">
        <f>[1]!srE2Rng(K$73,K66)</f>
        <v>272353.3974541669</v>
      </c>
      <c r="L94" s="107" t="e">
        <f>[1]!srE2Rng(L$73,L66)</f>
        <v>#VALUE!</v>
      </c>
    </row>
    <row r="95" spans="2:12">
      <c r="B95" s="104">
        <f t="shared" si="8"/>
        <v>350</v>
      </c>
      <c r="C95" s="88">
        <f>[1]!srE2Rng(C$73,C67)</f>
        <v>11129.528207326091</v>
      </c>
      <c r="D95" s="88">
        <f>[1]!srE2Rng(D$73,D67)</f>
        <v>12081.784059509153</v>
      </c>
      <c r="E95" s="88">
        <f>[1]!srE2Rng(E$73,E67)</f>
        <v>16819.79967892947</v>
      </c>
      <c r="F95" s="88">
        <f>[1]!srE2Rng(F$73,F67)</f>
        <v>23096.157765230568</v>
      </c>
      <c r="G95" s="88">
        <f>[1]!srE2Rng(G$73,G67)</f>
        <v>29870.594753837551</v>
      </c>
      <c r="H95" s="88">
        <f>[1]!srE2Rng(H$73,H67)</f>
        <v>41992.417190158798</v>
      </c>
      <c r="I95" s="88">
        <f>[1]!srE2Rng(I$73,I67)</f>
        <v>71075.592872539535</v>
      </c>
      <c r="J95" s="88">
        <f>[1]!srE2Rng(J$73,J67)</f>
        <v>119999.84373418328</v>
      </c>
      <c r="K95" s="106">
        <f>[1]!srE2Rng(K$73,K67)</f>
        <v>351056.901154875</v>
      </c>
      <c r="L95" s="107" t="e">
        <f>[1]!srE2Rng(L$73,L67)</f>
        <v>#VALUE!</v>
      </c>
    </row>
    <row r="96" spans="2:12">
      <c r="B96" s="104">
        <f t="shared" si="8"/>
        <v>500</v>
      </c>
      <c r="C96" s="88">
        <f>[1]!srE2Rng(C$73,C68)</f>
        <v>19054.426590168256</v>
      </c>
      <c r="D96" s="88">
        <f>[1]!srE2Rng(D$73,D68)</f>
        <v>20756.829012142989</v>
      </c>
      <c r="E96" s="88">
        <f>[1]!srE2Rng(E$73,E68)</f>
        <v>29317.943904605654</v>
      </c>
      <c r="F96" s="88">
        <f>[1]!srE2Rng(F$73,F68)</f>
        <v>40566.680567861884</v>
      </c>
      <c r="G96" s="88">
        <f>[1]!srE2Rng(G$73,G68)</f>
        <v>52665.386736387794</v>
      </c>
      <c r="H96" s="88">
        <f>[1]!srE2Rng(H$73,H68)</f>
        <v>74201.408095867519</v>
      </c>
      <c r="I96" s="88">
        <f>[1]!srE2Rng(I$73,I68)</f>
        <v>125756.1330917591</v>
      </c>
      <c r="J96" s="88">
        <f>[1]!srE2Rng(J$73,J68)</f>
        <v>212010.41124382053</v>
      </c>
      <c r="K96" s="106">
        <f>[1]!srE2Rng(K$73,K68)</f>
        <v>620036.2980068177</v>
      </c>
      <c r="L96" s="107" t="e">
        <f>[1]!srE2Rng(L$73,L68)</f>
        <v>#VALUE!</v>
      </c>
    </row>
    <row r="97" spans="2:12">
      <c r="B97" s="104">
        <f t="shared" si="8"/>
        <v>800</v>
      </c>
      <c r="C97" s="88">
        <f>[1]!srE2Rng(C$73,C69)</f>
        <v>37539.679511043971</v>
      </c>
      <c r="D97" s="88">
        <f>[1]!srE2Rng(D$73,D69)</f>
        <v>41018.13381626187</v>
      </c>
      <c r="E97" s="88">
        <f>[1]!srE2Rng(E$73,E69)</f>
        <v>58736.770007642401</v>
      </c>
      <c r="F97" s="88">
        <f>[1]!srE2Rng(F$73,F69)</f>
        <v>81684.753779848019</v>
      </c>
      <c r="G97" s="88">
        <f>[1]!srE2Rng(G$73,G69)</f>
        <v>106578.64249073756</v>
      </c>
      <c r="H97" s="88">
        <f>[1]!srE2Rng(H$73,H69)</f>
        <v>150449.41509560033</v>
      </c>
      <c r="I97" s="88">
        <f>[1]!srE2Rng(I$73,I69)</f>
        <v>255177.07537033834</v>
      </c>
      <c r="J97" s="88">
        <f>[1]!srE2Rng(J$73,J69)</f>
        <v>430193.46823559271</v>
      </c>
      <c r="K97" s="106">
        <f>[1]!srE2Rng(K$73,K69)</f>
        <v>1259100.8398741544</v>
      </c>
      <c r="L97" s="107" t="e">
        <f>[1]!srE2Rng(L$73,L69)</f>
        <v>#VALUE!</v>
      </c>
    </row>
    <row r="98" spans="2:12">
      <c r="B98" s="105">
        <f t="shared" si="8"/>
        <v>900</v>
      </c>
      <c r="C98" s="108">
        <f>[1]!srE2Rng(C$73,C70)</f>
        <v>37539.679511043971</v>
      </c>
      <c r="D98" s="108">
        <f>[1]!srE2Rng(D$73,D70)</f>
        <v>41018.13381626187</v>
      </c>
      <c r="E98" s="108">
        <f>[1]!srE2Rng(E$73,E70)</f>
        <v>58736.770007642401</v>
      </c>
      <c r="F98" s="108">
        <f>[1]!srE2Rng(F$73,F70)</f>
        <v>81684.753779848019</v>
      </c>
      <c r="G98" s="108">
        <f>[1]!srE2Rng(G$73,G70)</f>
        <v>106578.64249073756</v>
      </c>
      <c r="H98" s="108">
        <f>[1]!srE2Rng(H$73,H70)</f>
        <v>150449.41509560033</v>
      </c>
      <c r="I98" s="108">
        <f>[1]!srE2Rng(I$73,I70)</f>
        <v>255177.07537033834</v>
      </c>
      <c r="J98" s="108">
        <f>[1]!srE2Rng(J$73,J70)</f>
        <v>430193.46823559271</v>
      </c>
      <c r="K98" s="109">
        <f>[1]!srE2Rng(K$73,K70)</f>
        <v>1259100.8398741544</v>
      </c>
      <c r="L98" s="110" t="e">
        <f>[1]!srE2Rng(L$73,L70)</f>
        <v>#VALUE!</v>
      </c>
    </row>
  </sheetData>
  <phoneticPr fontId="19"/>
  <pageMargins left="0.23622047244094491" right="0.23622047244094491" top="0.39370078740157483" bottom="0.39370078740157483" header="0.31496062992125984" footer="0.31496062992125984"/>
  <pageSetup paperSize="9" scale="46" fitToHeight="0" orientation="portrait" r:id="rId1"/>
  <headerFooter>
    <oddHeader>&amp;C&amp;F &amp;A</oddHeader>
    <oddFooter>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VerLog</vt:lpstr>
      <vt:lpstr>Rng比較</vt:lpstr>
      <vt:lpstr>E空気中</vt:lpstr>
      <vt:lpstr>BkTitle1</vt:lpstr>
      <vt:lpstr>BkTitle2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AYoshida(RIKEN)</dc:creator>
  <cp:lastModifiedBy>ayoshida</cp:lastModifiedBy>
  <cp:lastPrinted>2017-04-25T12:53:35Z</cp:lastPrinted>
  <dcterms:created xsi:type="dcterms:W3CDTF">2008-11-07T05:47:18Z</dcterms:created>
  <dcterms:modified xsi:type="dcterms:W3CDTF">2018-10-19T09:55:06Z</dcterms:modified>
</cp:coreProperties>
</file>