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3.xml" ContentType="application/vnd.openxmlformats-officedocument.spreadsheetml.worksheet+xml"/>
  <Override PartName="/xl/chartsheets/sheet9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yoshida\Documents\__Today__\_AyLIB\_SRIMfit-AyLIB\181010-SRf312 Eng, Mac, VBA7\Tips\SRIMfit\_programs\example\2 E5A用\E5A04_E_LET_Rプロット\"/>
    </mc:Choice>
  </mc:AlternateContent>
  <xr:revisionPtr revIDLastSave="0" documentId="13_ncr:1_{CCAA994E-D71A-4A63-A9B9-E54460043D4D}" xr6:coauthVersionLast="37" xr6:coauthVersionMax="37" xr10:uidLastSave="{00000000-0000-0000-0000-000000000000}"/>
  <bookViews>
    <workbookView xWindow="-20" yWindow="-20" windowWidth="18060" windowHeight="5060" tabRatio="721" xr2:uid="{00000000-000D-0000-FFFF-FFFF00000000}"/>
  </bookViews>
  <sheets>
    <sheet name="VerLog" sheetId="51" r:id="rId1"/>
    <sheet name="10.E_LET_R" sheetId="50" r:id="rId2"/>
    <sheet name="11gLETt_R" sheetId="54" r:id="rId3"/>
    <sheet name="11gLETt_R &gt;Evac" sheetId="58" r:id="rId4"/>
    <sheet name="12gLETe_R" sheetId="59" r:id="rId5"/>
    <sheet name="12gLETe_R &gt;Evac" sheetId="60" r:id="rId6"/>
    <sheet name="13gLETen_R" sheetId="64" r:id="rId7"/>
    <sheet name="14gLETen_R Epos" sheetId="65" r:id="rId8"/>
    <sheet name="15gE_LETen" sheetId="61" r:id="rId9"/>
    <sheet name="16gE_Rng" sheetId="66" r:id="rId10"/>
    <sheet name="20.E_LET_R他施設" sheetId="68" r:id="rId11"/>
    <sheet name="22gLETe_R 他施設" sheetId="69" r:id="rId12"/>
  </sheets>
  <externalReferences>
    <externalReference r:id="rId13"/>
  </externalReferences>
  <definedNames>
    <definedName name="BkTitle1">VerLog!$B$2</definedName>
    <definedName name="BkTitle2">VerLog!$F$2</definedName>
    <definedName name="_xlnm.Print_Area" localSheetId="10">'20.E_LET_R他施設'!$B$4:$AW$97</definedName>
  </definedNames>
  <calcPr calcId="162913" iterate="1" iterateCount="1000"/>
</workbook>
</file>

<file path=xl/calcChain.xml><?xml version="1.0" encoding="utf-8"?>
<calcChain xmlns="http://schemas.openxmlformats.org/spreadsheetml/2006/main">
  <c r="AG26" i="50" l="1"/>
  <c r="AL26" i="50"/>
  <c r="H26" i="50"/>
  <c r="M26" i="50"/>
  <c r="M96" i="50" s="1"/>
  <c r="AP95" i="50"/>
  <c r="AO95" i="50"/>
  <c r="AN95" i="50"/>
  <c r="AM95" i="50"/>
  <c r="AP40" i="50"/>
  <c r="AO40" i="50"/>
  <c r="AN40" i="50"/>
  <c r="AM40" i="50"/>
  <c r="AP34" i="50"/>
  <c r="AO34" i="50"/>
  <c r="AN34" i="50"/>
  <c r="AM34" i="50"/>
  <c r="AP25" i="50"/>
  <c r="AO25" i="50"/>
  <c r="AN25" i="50"/>
  <c r="AM25" i="50"/>
  <c r="AK95" i="50"/>
  <c r="AJ95" i="50"/>
  <c r="AI95" i="50"/>
  <c r="AH95" i="50"/>
  <c r="AK40" i="50"/>
  <c r="AJ40" i="50"/>
  <c r="AI40" i="50"/>
  <c r="AH40" i="50"/>
  <c r="AK34" i="50"/>
  <c r="AJ34" i="50"/>
  <c r="AI34" i="50"/>
  <c r="AH34" i="50"/>
  <c r="AK25" i="50"/>
  <c r="AJ25" i="50"/>
  <c r="AI25" i="50"/>
  <c r="AH25" i="50"/>
  <c r="AF95" i="50"/>
  <c r="AE95" i="50"/>
  <c r="AD95" i="50"/>
  <c r="AC95" i="50"/>
  <c r="AF40" i="50"/>
  <c r="AE40" i="50"/>
  <c r="AD40" i="50"/>
  <c r="AC40" i="50"/>
  <c r="AF34" i="50"/>
  <c r="AE34" i="50"/>
  <c r="AD34" i="50"/>
  <c r="AC34" i="50"/>
  <c r="AB26" i="50"/>
  <c r="AF25" i="50"/>
  <c r="AE25" i="50"/>
  <c r="AD25" i="50"/>
  <c r="AC25" i="50"/>
  <c r="AA95" i="50"/>
  <c r="Z95" i="50"/>
  <c r="Y95" i="50"/>
  <c r="X95" i="50"/>
  <c r="AA40" i="50"/>
  <c r="Z40" i="50"/>
  <c r="Y40" i="50"/>
  <c r="X40" i="50"/>
  <c r="AA34" i="50"/>
  <c r="Z34" i="50"/>
  <c r="Y34" i="50"/>
  <c r="X34" i="50"/>
  <c r="W26" i="50"/>
  <c r="AA25" i="50"/>
  <c r="Z25" i="50"/>
  <c r="Y25" i="50"/>
  <c r="X25" i="50"/>
  <c r="V95" i="50"/>
  <c r="U95" i="50"/>
  <c r="T95" i="50"/>
  <c r="S95" i="50"/>
  <c r="V40" i="50"/>
  <c r="U40" i="50"/>
  <c r="T40" i="50"/>
  <c r="S40" i="50"/>
  <c r="V34" i="50"/>
  <c r="U34" i="50"/>
  <c r="T34" i="50"/>
  <c r="S34" i="50"/>
  <c r="R26" i="50"/>
  <c r="V25" i="50"/>
  <c r="U25" i="50"/>
  <c r="T25" i="50"/>
  <c r="S25" i="50"/>
  <c r="Q95" i="50"/>
  <c r="P95" i="50"/>
  <c r="O95" i="50"/>
  <c r="N95" i="50"/>
  <c r="Q40" i="50"/>
  <c r="P40" i="50"/>
  <c r="O40" i="50"/>
  <c r="N40" i="50"/>
  <c r="Q34" i="50"/>
  <c r="P34" i="50"/>
  <c r="O34" i="50"/>
  <c r="N34" i="50"/>
  <c r="Q25" i="50"/>
  <c r="P25" i="50"/>
  <c r="O25" i="50"/>
  <c r="N25" i="50"/>
  <c r="L95" i="50"/>
  <c r="K95" i="50"/>
  <c r="J95" i="50"/>
  <c r="I95" i="50"/>
  <c r="L40" i="50"/>
  <c r="K40" i="50"/>
  <c r="J40" i="50"/>
  <c r="I40" i="50"/>
  <c r="L34" i="50"/>
  <c r="K34" i="50"/>
  <c r="J34" i="50"/>
  <c r="I34" i="50"/>
  <c r="L25" i="50"/>
  <c r="K25" i="50"/>
  <c r="J25" i="50"/>
  <c r="I25" i="50"/>
  <c r="M4" i="50"/>
  <c r="P6" i="50"/>
  <c r="P5" i="50"/>
  <c r="P4" i="50"/>
  <c r="AH24" i="50"/>
  <c r="AC24" i="50"/>
  <c r="S24" i="50"/>
  <c r="X24" i="50"/>
  <c r="AM24" i="50"/>
  <c r="N24" i="50"/>
  <c r="I24" i="50"/>
  <c r="D24" i="50"/>
  <c r="D6" i="50"/>
  <c r="AL96" i="50" l="1"/>
  <c r="AG96" i="50"/>
  <c r="AB96" i="50"/>
  <c r="W96" i="50"/>
  <c r="R96" i="50"/>
  <c r="H96" i="50"/>
  <c r="H2" i="68"/>
  <c r="B2" i="68"/>
  <c r="G90" i="68"/>
  <c r="G89" i="68"/>
  <c r="G88" i="68"/>
  <c r="G87" i="68"/>
  <c r="AA22" i="68"/>
  <c r="AA21" i="68"/>
  <c r="AA20" i="68"/>
  <c r="AA19" i="68"/>
  <c r="AA18" i="68"/>
  <c r="AA17" i="68"/>
  <c r="Q17" i="68"/>
  <c r="AA16" i="68"/>
  <c r="Q16" i="68"/>
  <c r="AA15" i="68"/>
  <c r="Q15" i="68"/>
  <c r="G15" i="68"/>
  <c r="AA14" i="68"/>
  <c r="Q14" i="68"/>
  <c r="G14" i="68"/>
  <c r="AA13" i="68"/>
  <c r="Q13" i="68"/>
  <c r="G13" i="68"/>
  <c r="AA12" i="68"/>
  <c r="Q12" i="68"/>
  <c r="G12" i="68"/>
  <c r="AA11" i="68"/>
  <c r="Q11" i="68"/>
  <c r="G11" i="68"/>
  <c r="G67" i="68"/>
  <c r="G66" i="68"/>
  <c r="G65" i="68"/>
  <c r="G64" i="68"/>
  <c r="G63" i="68"/>
  <c r="G62" i="68"/>
  <c r="G61" i="68"/>
  <c r="G60" i="68"/>
  <c r="G59" i="68"/>
  <c r="G58" i="68"/>
  <c r="G57" i="68"/>
  <c r="G56" i="68"/>
  <c r="G55" i="68"/>
  <c r="G54" i="68"/>
  <c r="G53" i="68"/>
  <c r="G52" i="68"/>
  <c r="G51" i="68"/>
  <c r="G50" i="68"/>
  <c r="G49" i="68"/>
  <c r="G48" i="68"/>
  <c r="G47" i="68"/>
  <c r="H79" i="68"/>
  <c r="G79" i="68"/>
  <c r="H78" i="68"/>
  <c r="G78" i="68"/>
  <c r="H77" i="68"/>
  <c r="G77" i="68"/>
  <c r="H76" i="68"/>
  <c r="G76" i="68"/>
  <c r="H75" i="68"/>
  <c r="G75" i="68"/>
  <c r="H74" i="68"/>
  <c r="G74" i="68"/>
  <c r="H41" i="68"/>
  <c r="G41" i="68"/>
  <c r="R40" i="68"/>
  <c r="Q40" i="68"/>
  <c r="H40" i="68"/>
  <c r="G40" i="68"/>
  <c r="AB39" i="68"/>
  <c r="AA39" i="68"/>
  <c r="R39" i="68"/>
  <c r="Q39" i="68"/>
  <c r="H39" i="68"/>
  <c r="G39" i="68"/>
  <c r="AB38" i="68"/>
  <c r="AA38" i="68"/>
  <c r="R38" i="68"/>
  <c r="Q38" i="68"/>
  <c r="H38" i="68"/>
  <c r="G38" i="68"/>
  <c r="AB37" i="68"/>
  <c r="AA37" i="68"/>
  <c r="R37" i="68"/>
  <c r="Q37" i="68"/>
  <c r="H37" i="68"/>
  <c r="G37" i="68"/>
  <c r="AB36" i="68"/>
  <c r="AA36" i="68"/>
  <c r="R36" i="68"/>
  <c r="Q36" i="68"/>
  <c r="H36" i="68"/>
  <c r="G36" i="68"/>
  <c r="AB35" i="68"/>
  <c r="AA35" i="68"/>
  <c r="R35" i="68"/>
  <c r="Q35" i="68"/>
  <c r="H35" i="68"/>
  <c r="G35" i="68"/>
  <c r="AB34" i="68"/>
  <c r="AA34" i="68"/>
  <c r="R34" i="68"/>
  <c r="Q34" i="68"/>
  <c r="H34" i="68"/>
  <c r="G34" i="68"/>
  <c r="AB33" i="68"/>
  <c r="AA33" i="68"/>
  <c r="R33" i="68"/>
  <c r="Q33" i="68"/>
  <c r="H33" i="68"/>
  <c r="G33" i="68"/>
  <c r="AB32" i="68"/>
  <c r="AA32" i="68"/>
  <c r="R32" i="68"/>
  <c r="Q32" i="68"/>
  <c r="H32" i="68"/>
  <c r="G32" i="68"/>
  <c r="AB31" i="68"/>
  <c r="AA31" i="68"/>
  <c r="R31" i="68"/>
  <c r="Q31" i="68"/>
  <c r="H31" i="68"/>
  <c r="G31" i="68"/>
  <c r="AB30" i="68"/>
  <c r="AA30" i="68"/>
  <c r="R30" i="68"/>
  <c r="Q30" i="68"/>
  <c r="H30" i="68"/>
  <c r="G30" i="68"/>
  <c r="R29" i="68"/>
  <c r="Q29" i="68"/>
  <c r="H29" i="68"/>
  <c r="G29" i="68"/>
  <c r="G25" i="50" l="1"/>
  <c r="F25" i="50"/>
  <c r="E25" i="50"/>
  <c r="D25" i="50"/>
  <c r="D34" i="50"/>
  <c r="G95" i="50"/>
  <c r="F95" i="50"/>
  <c r="E95" i="50"/>
  <c r="D95" i="50"/>
  <c r="G34" i="50"/>
  <c r="F34" i="50"/>
  <c r="E34" i="50"/>
  <c r="G40" i="50"/>
  <c r="F40" i="50"/>
  <c r="D40" i="50"/>
  <c r="E40" i="50"/>
  <c r="B104" i="50" l="1"/>
  <c r="B103" i="50"/>
  <c r="B102" i="50"/>
  <c r="B101" i="50"/>
  <c r="B100" i="50"/>
  <c r="B99" i="50"/>
  <c r="B98" i="50"/>
  <c r="B97" i="50"/>
  <c r="AO16" i="50"/>
  <c r="AO14" i="50"/>
  <c r="AO13" i="50"/>
  <c r="AO12" i="50"/>
  <c r="AO11" i="50"/>
  <c r="AO9" i="50"/>
  <c r="AJ16" i="50"/>
  <c r="AJ14" i="50"/>
  <c r="AJ13" i="50"/>
  <c r="AJ12" i="50"/>
  <c r="AJ11" i="50"/>
  <c r="AJ9" i="50"/>
  <c r="AK96" i="50"/>
  <c r="AI96" i="50"/>
  <c r="AH96" i="50"/>
  <c r="AJ96" i="50"/>
  <c r="AH21" i="50"/>
  <c r="AI20" i="50" s="1"/>
  <c r="AI36" i="50"/>
  <c r="AK35" i="50"/>
  <c r="AH37" i="50"/>
  <c r="AK26" i="50"/>
  <c r="AH38" i="50"/>
  <c r="AI38" i="50"/>
  <c r="AI26" i="50"/>
  <c r="AJ41" i="50"/>
  <c r="AK39" i="50"/>
  <c r="AK41" i="50"/>
  <c r="AJ35" i="50"/>
  <c r="AI37" i="50"/>
  <c r="AJ26" i="50"/>
  <c r="AK38" i="50"/>
  <c r="AH36" i="50"/>
  <c r="AJ39" i="50"/>
  <c r="AH26" i="50"/>
  <c r="AI35" i="50"/>
  <c r="AK37" i="50"/>
  <c r="AI41" i="50"/>
  <c r="AJ38" i="50"/>
  <c r="AJ37" i="50"/>
  <c r="AI39" i="50"/>
  <c r="AH35" i="50"/>
  <c r="AH39" i="50"/>
  <c r="AH41" i="50"/>
  <c r="AJ36" i="50"/>
  <c r="AK36" i="50"/>
  <c r="AH20" i="50"/>
  <c r="AG27" i="50"/>
  <c r="AL27" i="50"/>
  <c r="AO96" i="50"/>
  <c r="AN96" i="50"/>
  <c r="AM96" i="50"/>
  <c r="AP96" i="50"/>
  <c r="AP37" i="50"/>
  <c r="AM41" i="50"/>
  <c r="AN36" i="50"/>
  <c r="AN35" i="50"/>
  <c r="AP41" i="50"/>
  <c r="AP39" i="50"/>
  <c r="AN26" i="50"/>
  <c r="AP38" i="50"/>
  <c r="AP26" i="50"/>
  <c r="AM39" i="50"/>
  <c r="AO36" i="50"/>
  <c r="AO38" i="50"/>
  <c r="AO37" i="50"/>
  <c r="AM35" i="50"/>
  <c r="AN39" i="50"/>
  <c r="AO26" i="50"/>
  <c r="AM20" i="50"/>
  <c r="AN38" i="50"/>
  <c r="AO39" i="50"/>
  <c r="AM26" i="50"/>
  <c r="AP35" i="50"/>
  <c r="AN41" i="50"/>
  <c r="AO41" i="50"/>
  <c r="AN37" i="50"/>
  <c r="AO35" i="50"/>
  <c r="AP36" i="50"/>
  <c r="AM21" i="50"/>
  <c r="AN20" i="50" s="1"/>
  <c r="AM38" i="50"/>
  <c r="AM37" i="50"/>
  <c r="AM36" i="50"/>
  <c r="AG28" i="50"/>
  <c r="AK27" i="50"/>
  <c r="AJ27" i="50"/>
  <c r="AI27" i="50"/>
  <c r="AH27" i="50"/>
  <c r="AP27" i="50"/>
  <c r="AO27" i="50"/>
  <c r="AM27" i="50"/>
  <c r="AL28" i="50"/>
  <c r="AN27" i="50"/>
  <c r="AI28" i="50"/>
  <c r="AH28" i="50"/>
  <c r="AG29" i="50"/>
  <c r="AK28" i="50"/>
  <c r="AJ28" i="50"/>
  <c r="AO28" i="50"/>
  <c r="AP28" i="50"/>
  <c r="AL29" i="50"/>
  <c r="AN28" i="50"/>
  <c r="AM28" i="50"/>
  <c r="AG30" i="50"/>
  <c r="AJ29" i="50"/>
  <c r="AK29" i="50"/>
  <c r="AI29" i="50"/>
  <c r="AH29" i="50"/>
  <c r="AO29" i="50"/>
  <c r="AP29" i="50"/>
  <c r="AL30" i="50"/>
  <c r="AM29" i="50"/>
  <c r="AN29" i="50"/>
  <c r="AG31" i="50"/>
  <c r="AK30" i="50"/>
  <c r="AJ30" i="50"/>
  <c r="AI30" i="50"/>
  <c r="AH30" i="50"/>
  <c r="AP30" i="50"/>
  <c r="AO30" i="50"/>
  <c r="AL31" i="50"/>
  <c r="AN30" i="50"/>
  <c r="AM30" i="50"/>
  <c r="AH31" i="50"/>
  <c r="AJ31" i="50"/>
  <c r="AI31" i="50"/>
  <c r="AG32" i="50"/>
  <c r="AK31" i="50"/>
  <c r="AO31" i="50"/>
  <c r="AM31" i="50"/>
  <c r="AL32" i="50"/>
  <c r="AN31" i="50"/>
  <c r="AP31" i="50"/>
  <c r="AK32" i="50"/>
  <c r="AG33" i="50"/>
  <c r="AJ32" i="50"/>
  <c r="AI32" i="50"/>
  <c r="AH32" i="50"/>
  <c r="AL33" i="50"/>
  <c r="AP32" i="50"/>
  <c r="AN32" i="50"/>
  <c r="AM32" i="50"/>
  <c r="AO32" i="50"/>
  <c r="AH33" i="50"/>
  <c r="AK33" i="50"/>
  <c r="AJ33" i="50"/>
  <c r="AI33" i="50"/>
  <c r="AM33" i="50"/>
  <c r="AN33" i="50"/>
  <c r="AO33" i="50"/>
  <c r="AP33" i="50"/>
  <c r="AL38" i="50" l="1"/>
  <c r="AL35" i="50"/>
  <c r="AL41" i="50"/>
  <c r="AL36" i="50"/>
  <c r="AL37" i="50"/>
  <c r="AL39" i="50"/>
  <c r="AG41" i="50"/>
  <c r="AG36" i="50"/>
  <c r="AG39" i="50"/>
  <c r="AG38" i="50"/>
  <c r="AG35" i="50"/>
  <c r="AG37" i="50"/>
  <c r="AL98" i="50"/>
  <c r="W98" i="50"/>
  <c r="R98" i="50"/>
  <c r="AG98" i="50"/>
  <c r="AB98" i="50"/>
  <c r="H98" i="50"/>
  <c r="M98" i="50"/>
  <c r="AL99" i="50"/>
  <c r="AG99" i="50"/>
  <c r="AB99" i="50"/>
  <c r="W99" i="50"/>
  <c r="R99" i="50"/>
  <c r="H99" i="50"/>
  <c r="M99" i="50"/>
  <c r="R97" i="50"/>
  <c r="AL97" i="50"/>
  <c r="AG97" i="50"/>
  <c r="AB97" i="50"/>
  <c r="W97" i="50"/>
  <c r="M97" i="50"/>
  <c r="H97" i="50"/>
  <c r="M100" i="50"/>
  <c r="R100" i="50"/>
  <c r="W100" i="50"/>
  <c r="AL100" i="50"/>
  <c r="AB100" i="50"/>
  <c r="AG100" i="50"/>
  <c r="H100" i="50"/>
  <c r="H101" i="50"/>
  <c r="AL101" i="50"/>
  <c r="R101" i="50"/>
  <c r="AB101" i="50"/>
  <c r="W101" i="50"/>
  <c r="AG101" i="50"/>
  <c r="M101" i="50"/>
  <c r="AL102" i="50"/>
  <c r="AG102" i="50"/>
  <c r="AB102" i="50"/>
  <c r="W102" i="50"/>
  <c r="H102" i="50"/>
  <c r="M102" i="50"/>
  <c r="R102" i="50"/>
  <c r="W103" i="50"/>
  <c r="R103" i="50"/>
  <c r="M103" i="50"/>
  <c r="H103" i="50"/>
  <c r="AL103" i="50"/>
  <c r="AG103" i="50"/>
  <c r="AB103" i="50"/>
  <c r="B107" i="50"/>
  <c r="M104" i="50"/>
  <c r="W104" i="50"/>
  <c r="R104" i="50"/>
  <c r="AL104" i="50"/>
  <c r="AG104" i="50"/>
  <c r="AB104" i="50"/>
  <c r="H104" i="50"/>
  <c r="B111" i="50"/>
  <c r="B108" i="50"/>
  <c r="B109" i="50"/>
  <c r="B110" i="50"/>
  <c r="B112" i="50"/>
  <c r="B105" i="50"/>
  <c r="B106" i="50"/>
  <c r="AE11" i="50"/>
  <c r="Z11" i="50"/>
  <c r="U11" i="50"/>
  <c r="P11" i="50"/>
  <c r="K11" i="50"/>
  <c r="F11" i="50"/>
  <c r="AE16" i="50"/>
  <c r="AE14" i="50"/>
  <c r="AE13" i="50"/>
  <c r="AE12" i="50"/>
  <c r="AE9" i="50"/>
  <c r="AI98" i="50"/>
  <c r="AF102" i="50"/>
  <c r="AD103" i="50"/>
  <c r="AE100" i="50"/>
  <c r="AH104" i="50"/>
  <c r="AK99" i="50"/>
  <c r="AO97" i="50"/>
  <c r="AM100" i="50"/>
  <c r="AD100" i="50"/>
  <c r="AJ100" i="50"/>
  <c r="AD102" i="50"/>
  <c r="AD98" i="50"/>
  <c r="AM99" i="50"/>
  <c r="AN99" i="50"/>
  <c r="AC97" i="50"/>
  <c r="AO101" i="50"/>
  <c r="AC101" i="50"/>
  <c r="AM102" i="50"/>
  <c r="AC102" i="50"/>
  <c r="AO103" i="50"/>
  <c r="AK103" i="50"/>
  <c r="AN104" i="50"/>
  <c r="AF104" i="50"/>
  <c r="AE104" i="50"/>
  <c r="AP98" i="50"/>
  <c r="AC98" i="50"/>
  <c r="AP99" i="50"/>
  <c r="AO99" i="50"/>
  <c r="AP97" i="50"/>
  <c r="AE97" i="50"/>
  <c r="AH100" i="50"/>
  <c r="AD101" i="50"/>
  <c r="AP101" i="50"/>
  <c r="AJ102" i="50"/>
  <c r="AJ103" i="50"/>
  <c r="AH98" i="50"/>
  <c r="AD99" i="50"/>
  <c r="AC99" i="50"/>
  <c r="AM97" i="50"/>
  <c r="AO100" i="50"/>
  <c r="AJ101" i="50"/>
  <c r="AE102" i="50"/>
  <c r="AF101" i="50"/>
  <c r="AK102" i="50"/>
  <c r="AC104" i="50"/>
  <c r="AB27" i="50"/>
  <c r="AJ98" i="50"/>
  <c r="AI100" i="50"/>
  <c r="AH103" i="50"/>
  <c r="AM104" i="50"/>
  <c r="AN98" i="50"/>
  <c r="AI99" i="50"/>
  <c r="AE99" i="50"/>
  <c r="AF97" i="50"/>
  <c r="AF100" i="50"/>
  <c r="AM101" i="50"/>
  <c r="AN101" i="50"/>
  <c r="AO102" i="50"/>
  <c r="AF103" i="50"/>
  <c r="AO104" i="50"/>
  <c r="AI104" i="50"/>
  <c r="W27" i="50"/>
  <c r="M27" i="50"/>
  <c r="AJ97" i="50"/>
  <c r="AE101" i="50"/>
  <c r="AE103" i="50"/>
  <c r="AD104" i="50"/>
  <c r="AP102" i="50"/>
  <c r="AN103" i="50"/>
  <c r="AO98" i="50"/>
  <c r="AH99" i="50"/>
  <c r="AH97" i="50"/>
  <c r="AN97" i="50"/>
  <c r="AK100" i="50"/>
  <c r="AK101" i="50"/>
  <c r="AN102" i="50"/>
  <c r="AP104" i="50"/>
  <c r="R27" i="50"/>
  <c r="AD96" i="50"/>
  <c r="AF96" i="50"/>
  <c r="AC96" i="50"/>
  <c r="AE96" i="50"/>
  <c r="AC35" i="50"/>
  <c r="AF36" i="50"/>
  <c r="AF39" i="50"/>
  <c r="AD38" i="50"/>
  <c r="AD35" i="50"/>
  <c r="AF41" i="50"/>
  <c r="AE38" i="50"/>
  <c r="AE35" i="50"/>
  <c r="AC38" i="50"/>
  <c r="AC37" i="50"/>
  <c r="AE37" i="50"/>
  <c r="AF38" i="50"/>
  <c r="AC41" i="50"/>
  <c r="AD36" i="50"/>
  <c r="AE41" i="50"/>
  <c r="AF26" i="50"/>
  <c r="AC39" i="50"/>
  <c r="AE26" i="50"/>
  <c r="AC21" i="50"/>
  <c r="AD20" i="50" s="1"/>
  <c r="AE36" i="50"/>
  <c r="AE39" i="50"/>
  <c r="AC20" i="50"/>
  <c r="AD26" i="50"/>
  <c r="AD41" i="50"/>
  <c r="AF35" i="50"/>
  <c r="AC36" i="50"/>
  <c r="AD37" i="50"/>
  <c r="AF37" i="50"/>
  <c r="AC26" i="50"/>
  <c r="AD39" i="50"/>
  <c r="AM98" i="50"/>
  <c r="AE98" i="50"/>
  <c r="AF98" i="50"/>
  <c r="AF99" i="50"/>
  <c r="AI97" i="50"/>
  <c r="AD97" i="50"/>
  <c r="AK97" i="50"/>
  <c r="AC100" i="50"/>
  <c r="AH102" i="50"/>
  <c r="AI102" i="50"/>
  <c r="AM103" i="50"/>
  <c r="AI103" i="50"/>
  <c r="AK104" i="50"/>
  <c r="AK98" i="50"/>
  <c r="AJ99" i="50"/>
  <c r="AN100" i="50"/>
  <c r="AP100" i="50"/>
  <c r="AH101" i="50"/>
  <c r="AP103" i="50"/>
  <c r="AC103" i="50"/>
  <c r="H27" i="50"/>
  <c r="AI101" i="50"/>
  <c r="AJ104" i="50"/>
  <c r="AF27" i="50"/>
  <c r="AB28" i="50"/>
  <c r="AD27" i="50"/>
  <c r="AC27" i="50"/>
  <c r="AE27" i="50"/>
  <c r="AF28" i="50"/>
  <c r="AE28" i="50"/>
  <c r="AB29" i="50"/>
  <c r="AC28" i="50"/>
  <c r="AD28" i="50"/>
  <c r="AF29" i="50"/>
  <c r="AC29" i="50"/>
  <c r="AE29" i="50"/>
  <c r="AD29" i="50"/>
  <c r="AB30" i="50"/>
  <c r="AE30" i="50"/>
  <c r="AB31" i="50"/>
  <c r="AC30" i="50"/>
  <c r="AD30" i="50"/>
  <c r="AF30" i="50"/>
  <c r="AF31" i="50"/>
  <c r="AC31" i="50"/>
  <c r="AE31" i="50"/>
  <c r="AB32" i="50"/>
  <c r="AD31" i="50"/>
  <c r="AF32" i="50"/>
  <c r="AB33" i="50"/>
  <c r="AE32" i="50"/>
  <c r="AC32" i="50"/>
  <c r="AD32" i="50"/>
  <c r="AE33" i="50"/>
  <c r="AD33" i="50"/>
  <c r="AC33" i="50"/>
  <c r="AF33" i="50"/>
  <c r="AB41" i="50" l="1"/>
  <c r="AB38" i="50"/>
  <c r="AB36" i="50"/>
  <c r="AB37" i="50"/>
  <c r="AB39" i="50"/>
  <c r="AB35" i="50"/>
  <c r="AL109" i="50"/>
  <c r="AB109" i="50"/>
  <c r="W109" i="50"/>
  <c r="H109" i="50"/>
  <c r="R109" i="50"/>
  <c r="AG109" i="50"/>
  <c r="M109" i="50"/>
  <c r="M108" i="50"/>
  <c r="AL108" i="50"/>
  <c r="AG108" i="50"/>
  <c r="AB108" i="50"/>
  <c r="R108" i="50"/>
  <c r="W108" i="50"/>
  <c r="H108" i="50"/>
  <c r="AL107" i="50"/>
  <c r="AG107" i="50"/>
  <c r="AB107" i="50"/>
  <c r="W107" i="50"/>
  <c r="R107" i="50"/>
  <c r="H107" i="50"/>
  <c r="M107" i="50"/>
  <c r="AL111" i="50"/>
  <c r="AG111" i="50"/>
  <c r="AB111" i="50"/>
  <c r="R111" i="50"/>
  <c r="W111" i="50"/>
  <c r="M111" i="50"/>
  <c r="H111" i="50"/>
  <c r="AL106" i="50"/>
  <c r="R106" i="50"/>
  <c r="W106" i="50"/>
  <c r="M106" i="50"/>
  <c r="AB106" i="50"/>
  <c r="AG106" i="50"/>
  <c r="H106" i="50"/>
  <c r="M112" i="50"/>
  <c r="W112" i="50"/>
  <c r="AL112" i="50"/>
  <c r="AG112" i="50"/>
  <c r="AB112" i="50"/>
  <c r="R112" i="50"/>
  <c r="H112" i="50"/>
  <c r="R105" i="50"/>
  <c r="AL105" i="50"/>
  <c r="AG105" i="50"/>
  <c r="AB105" i="50"/>
  <c r="W105" i="50"/>
  <c r="M105" i="50"/>
  <c r="H105" i="50"/>
  <c r="AL110" i="50"/>
  <c r="AG110" i="50"/>
  <c r="AB110" i="50"/>
  <c r="R110" i="50"/>
  <c r="W110" i="50"/>
  <c r="H110" i="50"/>
  <c r="M110" i="50"/>
  <c r="B115" i="50"/>
  <c r="B114" i="50"/>
  <c r="B113" i="50"/>
  <c r="B120" i="50"/>
  <c r="B119" i="50"/>
  <c r="B118" i="50"/>
  <c r="B117" i="50"/>
  <c r="B116" i="50"/>
  <c r="Z16" i="50"/>
  <c r="Z14" i="50"/>
  <c r="Z13" i="50"/>
  <c r="Z12" i="50"/>
  <c r="Z9" i="50"/>
  <c r="U16" i="50"/>
  <c r="U14" i="50"/>
  <c r="U13" i="50"/>
  <c r="U12" i="50"/>
  <c r="U9" i="50"/>
  <c r="P16" i="50"/>
  <c r="P14" i="50"/>
  <c r="P13" i="50"/>
  <c r="P12" i="50"/>
  <c r="P9" i="50"/>
  <c r="K16" i="50"/>
  <c r="K14" i="50"/>
  <c r="K13" i="50"/>
  <c r="K12" i="50"/>
  <c r="K9" i="50"/>
  <c r="C26" i="50"/>
  <c r="F16" i="50"/>
  <c r="F14" i="50"/>
  <c r="F13" i="50"/>
  <c r="F12" i="50"/>
  <c r="AO109" i="50"/>
  <c r="N109" i="50"/>
  <c r="U109" i="50"/>
  <c r="P109" i="50"/>
  <c r="AD107" i="50"/>
  <c r="N107" i="50"/>
  <c r="U111" i="50"/>
  <c r="N106" i="50"/>
  <c r="N112" i="50"/>
  <c r="L110" i="50"/>
  <c r="Q109" i="50"/>
  <c r="AK109" i="50"/>
  <c r="AE109" i="50"/>
  <c r="AM108" i="50"/>
  <c r="AI108" i="50"/>
  <c r="X108" i="50"/>
  <c r="T108" i="50"/>
  <c r="Z107" i="50"/>
  <c r="AJ107" i="50"/>
  <c r="K107" i="50"/>
  <c r="AC111" i="50"/>
  <c r="N111" i="50"/>
  <c r="AE111" i="50"/>
  <c r="AM106" i="50"/>
  <c r="AA106" i="50"/>
  <c r="K106" i="50"/>
  <c r="X106" i="50"/>
  <c r="AM112" i="50"/>
  <c r="O112" i="50"/>
  <c r="AF112" i="50"/>
  <c r="U112" i="50"/>
  <c r="AK105" i="50"/>
  <c r="N105" i="50"/>
  <c r="AO105" i="50"/>
  <c r="AN110" i="50"/>
  <c r="Y110" i="50"/>
  <c r="X110" i="50"/>
  <c r="U110" i="50"/>
  <c r="W28" i="50"/>
  <c r="I27" i="50"/>
  <c r="J27" i="50"/>
  <c r="L27" i="50"/>
  <c r="K27" i="50"/>
  <c r="L99" i="50"/>
  <c r="I100" i="50"/>
  <c r="J100" i="50"/>
  <c r="J104" i="50"/>
  <c r="L103" i="50"/>
  <c r="K103" i="50"/>
  <c r="I101" i="50"/>
  <c r="K98" i="50"/>
  <c r="I104" i="50"/>
  <c r="K100" i="50"/>
  <c r="L104" i="50"/>
  <c r="L102" i="50"/>
  <c r="K101" i="50"/>
  <c r="J99" i="50"/>
  <c r="L98" i="50"/>
  <c r="I103" i="50"/>
  <c r="I102" i="50"/>
  <c r="J103" i="50"/>
  <c r="L97" i="50"/>
  <c r="K102" i="50"/>
  <c r="J97" i="50"/>
  <c r="K104" i="50"/>
  <c r="J102" i="50"/>
  <c r="J101" i="50"/>
  <c r="L100" i="50"/>
  <c r="I97" i="50"/>
  <c r="K97" i="50"/>
  <c r="I98" i="50"/>
  <c r="K99" i="50"/>
  <c r="I99" i="50"/>
  <c r="J98" i="50"/>
  <c r="L101" i="50"/>
  <c r="L96" i="50"/>
  <c r="J96" i="50"/>
  <c r="K96" i="50"/>
  <c r="I96" i="50"/>
  <c r="K38" i="50"/>
  <c r="L41" i="50"/>
  <c r="I21" i="50"/>
  <c r="J20" i="50" s="1"/>
  <c r="I39" i="50"/>
  <c r="J37" i="50"/>
  <c r="L36" i="50"/>
  <c r="J38" i="50"/>
  <c r="J35" i="50"/>
  <c r="I36" i="50"/>
  <c r="L37" i="50"/>
  <c r="J39" i="50"/>
  <c r="K35" i="50"/>
  <c r="K36" i="50"/>
  <c r="I41" i="50"/>
  <c r="J36" i="50"/>
  <c r="K41" i="50"/>
  <c r="I37" i="50"/>
  <c r="K39" i="50"/>
  <c r="L39" i="50"/>
  <c r="L38" i="50"/>
  <c r="I20" i="50"/>
  <c r="J41" i="50"/>
  <c r="I35" i="50"/>
  <c r="L35" i="50"/>
  <c r="K37" i="50"/>
  <c r="I38" i="50"/>
  <c r="K26" i="50"/>
  <c r="L26" i="50"/>
  <c r="J26" i="50"/>
  <c r="I26" i="50"/>
  <c r="AI112" i="50"/>
  <c r="U105" i="50"/>
  <c r="AF110" i="50"/>
  <c r="T109" i="50"/>
  <c r="U107" i="50"/>
  <c r="AA111" i="50"/>
  <c r="AJ106" i="50"/>
  <c r="K112" i="50"/>
  <c r="I105" i="50"/>
  <c r="N110" i="50"/>
  <c r="J106" i="50"/>
  <c r="Z105" i="50"/>
  <c r="AE110" i="50"/>
  <c r="C27" i="50"/>
  <c r="AO111" i="50"/>
  <c r="AE105" i="50"/>
  <c r="AM110" i="50"/>
  <c r="AI109" i="50"/>
  <c r="AD109" i="50"/>
  <c r="J109" i="50"/>
  <c r="S109" i="50"/>
  <c r="AP108" i="50"/>
  <c r="AA108" i="50"/>
  <c r="S108" i="50"/>
  <c r="AO107" i="50"/>
  <c r="P107" i="50"/>
  <c r="Y107" i="50"/>
  <c r="J107" i="50"/>
  <c r="X111" i="50"/>
  <c r="P111" i="50"/>
  <c r="I111" i="50"/>
  <c r="AO106" i="50"/>
  <c r="AD106" i="50"/>
  <c r="U106" i="50"/>
  <c r="Y106" i="50"/>
  <c r="AH112" i="50"/>
  <c r="J112" i="50"/>
  <c r="T112" i="50"/>
  <c r="AF105" i="50"/>
  <c r="L105" i="50"/>
  <c r="P105" i="50"/>
  <c r="AI110" i="50"/>
  <c r="V110" i="50"/>
  <c r="P110" i="50"/>
  <c r="O110" i="50"/>
  <c r="Z27" i="50"/>
  <c r="AA27" i="50"/>
  <c r="X27" i="50"/>
  <c r="Y27" i="50"/>
  <c r="AA102" i="50"/>
  <c r="AA97" i="50"/>
  <c r="AA103" i="50"/>
  <c r="X99" i="50"/>
  <c r="AA99" i="50"/>
  <c r="AA98" i="50"/>
  <c r="Y99" i="50"/>
  <c r="X97" i="50"/>
  <c r="Y102" i="50"/>
  <c r="X100" i="50"/>
  <c r="Z99" i="50"/>
  <c r="X102" i="50"/>
  <c r="Z102" i="50"/>
  <c r="AA101" i="50"/>
  <c r="X98" i="50"/>
  <c r="Z101" i="50"/>
  <c r="Y97" i="50"/>
  <c r="AA104" i="50"/>
  <c r="Y98" i="50"/>
  <c r="Z104" i="50"/>
  <c r="Y104" i="50"/>
  <c r="Y103" i="50"/>
  <c r="Y101" i="50"/>
  <c r="AA100" i="50"/>
  <c r="Z97" i="50"/>
  <c r="Z98" i="50"/>
  <c r="X103" i="50"/>
  <c r="Z100" i="50"/>
  <c r="Y100" i="50"/>
  <c r="X101" i="50"/>
  <c r="Z103" i="50"/>
  <c r="X104" i="50"/>
  <c r="Z96" i="50"/>
  <c r="AA96" i="50"/>
  <c r="X96" i="50"/>
  <c r="Y96" i="50"/>
  <c r="X35" i="50"/>
  <c r="Z37" i="50"/>
  <c r="Y37" i="50"/>
  <c r="AA26" i="50"/>
  <c r="AA36" i="50"/>
  <c r="Y35" i="50"/>
  <c r="Z41" i="50"/>
  <c r="X39" i="50"/>
  <c r="X21" i="50"/>
  <c r="Y20" i="50" s="1"/>
  <c r="AA39" i="50"/>
  <c r="X38" i="50"/>
  <c r="Y38" i="50"/>
  <c r="Z38" i="50"/>
  <c r="Y26" i="50"/>
  <c r="AA41" i="50"/>
  <c r="Z35" i="50"/>
  <c r="X36" i="50"/>
  <c r="X37" i="50"/>
  <c r="AA37" i="50"/>
  <c r="Z26" i="50"/>
  <c r="AA38" i="50"/>
  <c r="Y39" i="50"/>
  <c r="Y36" i="50"/>
  <c r="Z36" i="50"/>
  <c r="X20" i="50"/>
  <c r="X41" i="50"/>
  <c r="Z39" i="50"/>
  <c r="AA35" i="50"/>
  <c r="X26" i="50"/>
  <c r="Y41" i="50"/>
  <c r="AE112" i="50"/>
  <c r="X105" i="50"/>
  <c r="S110" i="50"/>
  <c r="Z109" i="50"/>
  <c r="AE108" i="50"/>
  <c r="AC107" i="50"/>
  <c r="AN111" i="50"/>
  <c r="X112" i="50"/>
  <c r="J110" i="50"/>
  <c r="Y112" i="50"/>
  <c r="AD105" i="50"/>
  <c r="N108" i="50"/>
  <c r="AK112" i="50"/>
  <c r="AP109" i="50"/>
  <c r="L109" i="50"/>
  <c r="AA109" i="50"/>
  <c r="O109" i="50"/>
  <c r="AJ108" i="50"/>
  <c r="AF108" i="50"/>
  <c r="I108" i="50"/>
  <c r="AK107" i="50"/>
  <c r="AN107" i="50"/>
  <c r="AA107" i="50"/>
  <c r="I107" i="50"/>
  <c r="AP111" i="50"/>
  <c r="AI111" i="50"/>
  <c r="Q111" i="50"/>
  <c r="K111" i="50"/>
  <c r="P106" i="50"/>
  <c r="I106" i="50"/>
  <c r="AK106" i="50"/>
  <c r="Z112" i="50"/>
  <c r="L112" i="50"/>
  <c r="V105" i="50"/>
  <c r="AC105" i="50"/>
  <c r="Q105" i="50"/>
  <c r="AH105" i="50"/>
  <c r="AK110" i="50"/>
  <c r="AO110" i="50"/>
  <c r="K110" i="50"/>
  <c r="I110" i="50"/>
  <c r="M28" i="50"/>
  <c r="Z106" i="50"/>
  <c r="AP105" i="50"/>
  <c r="Q110" i="50"/>
  <c r="N27" i="50"/>
  <c r="O27" i="50"/>
  <c r="Q27" i="50"/>
  <c r="P27" i="50"/>
  <c r="P104" i="50"/>
  <c r="Q104" i="50"/>
  <c r="O103" i="50"/>
  <c r="O102" i="50"/>
  <c r="P101" i="50"/>
  <c r="O101" i="50"/>
  <c r="O104" i="50"/>
  <c r="P100" i="50"/>
  <c r="O100" i="50"/>
  <c r="Q97" i="50"/>
  <c r="Q99" i="50"/>
  <c r="N98" i="50"/>
  <c r="N103" i="50"/>
  <c r="N100" i="50"/>
  <c r="N97" i="50"/>
  <c r="P102" i="50"/>
  <c r="N101" i="50"/>
  <c r="O99" i="50"/>
  <c r="O98" i="50"/>
  <c r="N102" i="50"/>
  <c r="N104" i="50"/>
  <c r="P103" i="50"/>
  <c r="Q102" i="50"/>
  <c r="P99" i="50"/>
  <c r="Q100" i="50"/>
  <c r="N99" i="50"/>
  <c r="P98" i="50"/>
  <c r="Q103" i="50"/>
  <c r="Q98" i="50"/>
  <c r="Q101" i="50"/>
  <c r="P97" i="50"/>
  <c r="O97" i="50"/>
  <c r="N96" i="50"/>
  <c r="O96" i="50"/>
  <c r="P96" i="50"/>
  <c r="P39" i="50"/>
  <c r="O35" i="50"/>
  <c r="P35" i="50"/>
  <c r="Q26" i="50"/>
  <c r="P38" i="50"/>
  <c r="O36" i="50"/>
  <c r="P36" i="50"/>
  <c r="P26" i="50"/>
  <c r="N38" i="50"/>
  <c r="N35" i="50"/>
  <c r="N37" i="50"/>
  <c r="Q39" i="50"/>
  <c r="Q36" i="50"/>
  <c r="P41" i="50"/>
  <c r="O38" i="50"/>
  <c r="Q41" i="50"/>
  <c r="Q38" i="50"/>
  <c r="N20" i="50"/>
  <c r="Q35" i="50"/>
  <c r="O41" i="50"/>
  <c r="Q96" i="50"/>
  <c r="O37" i="50"/>
  <c r="N21" i="50"/>
  <c r="O20" i="50" s="1"/>
  <c r="N36" i="50"/>
  <c r="Q37" i="50"/>
  <c r="P37" i="50"/>
  <c r="O39" i="50"/>
  <c r="N39" i="50"/>
  <c r="N41" i="50"/>
  <c r="O26" i="50"/>
  <c r="N26" i="50"/>
  <c r="AC109" i="50"/>
  <c r="Q108" i="50"/>
  <c r="O108" i="50"/>
  <c r="AP107" i="50"/>
  <c r="AJ111" i="50"/>
  <c r="O106" i="50"/>
  <c r="AC112" i="50"/>
  <c r="Y105" i="50"/>
  <c r="AP110" i="50"/>
  <c r="AJ112" i="50"/>
  <c r="K108" i="50"/>
  <c r="Y111" i="50"/>
  <c r="AP112" i="50"/>
  <c r="T105" i="50"/>
  <c r="AJ109" i="50"/>
  <c r="AF109" i="50"/>
  <c r="AH108" i="50"/>
  <c r="V108" i="50"/>
  <c r="J108" i="50"/>
  <c r="AE107" i="50"/>
  <c r="T107" i="50"/>
  <c r="L107" i="50"/>
  <c r="AM111" i="50"/>
  <c r="AF111" i="50"/>
  <c r="O111" i="50"/>
  <c r="S111" i="50"/>
  <c r="AI106" i="50"/>
  <c r="V106" i="50"/>
  <c r="V112" i="50"/>
  <c r="K105" i="50"/>
  <c r="AC108" i="50"/>
  <c r="O107" i="50"/>
  <c r="V111" i="50"/>
  <c r="S106" i="50"/>
  <c r="O105" i="50"/>
  <c r="T110" i="50"/>
  <c r="AN105" i="50"/>
  <c r="Z110" i="50"/>
  <c r="U108" i="50"/>
  <c r="S105" i="50"/>
  <c r="H28" i="50"/>
  <c r="Q112" i="50"/>
  <c r="Q106" i="50"/>
  <c r="AA110" i="50"/>
  <c r="AM109" i="50"/>
  <c r="AH109" i="50"/>
  <c r="Y109" i="50"/>
  <c r="I109" i="50"/>
  <c r="AO108" i="50"/>
  <c r="AD108" i="50"/>
  <c r="AK108" i="50"/>
  <c r="Y108" i="50"/>
  <c r="AI107" i="50"/>
  <c r="AF107" i="50"/>
  <c r="Q107" i="50"/>
  <c r="AM107" i="50"/>
  <c r="AK111" i="50"/>
  <c r="J111" i="50"/>
  <c r="Z111" i="50"/>
  <c r="AP106" i="50"/>
  <c r="AE106" i="50"/>
  <c r="T106" i="50"/>
  <c r="L106" i="50"/>
  <c r="AN112" i="50"/>
  <c r="AA112" i="50"/>
  <c r="AD112" i="50"/>
  <c r="P112" i="50"/>
  <c r="AM105" i="50"/>
  <c r="AJ105" i="50"/>
  <c r="AA105" i="50"/>
  <c r="AI105" i="50"/>
  <c r="AJ110" i="50"/>
  <c r="AD110" i="50"/>
  <c r="AC110" i="50"/>
  <c r="R28" i="50"/>
  <c r="AN109" i="50"/>
  <c r="X109" i="50"/>
  <c r="V109" i="50"/>
  <c r="K109" i="50"/>
  <c r="AN108" i="50"/>
  <c r="Z108" i="50"/>
  <c r="L108" i="50"/>
  <c r="P108" i="50"/>
  <c r="AH107" i="50"/>
  <c r="X107" i="50"/>
  <c r="S107" i="50"/>
  <c r="V107" i="50"/>
  <c r="AH111" i="50"/>
  <c r="AD111" i="50"/>
  <c r="L111" i="50"/>
  <c r="AN106" i="50"/>
  <c r="AH106" i="50"/>
  <c r="AC106" i="50"/>
  <c r="AO112" i="50"/>
  <c r="I112" i="50"/>
  <c r="J105" i="50"/>
  <c r="AH110" i="50"/>
  <c r="V27" i="50"/>
  <c r="U27" i="50"/>
  <c r="S27" i="50"/>
  <c r="T27" i="50"/>
  <c r="V104" i="50"/>
  <c r="U102" i="50"/>
  <c r="U101" i="50"/>
  <c r="T99" i="50"/>
  <c r="T102" i="50"/>
  <c r="V102" i="50"/>
  <c r="S102" i="50"/>
  <c r="T101" i="50"/>
  <c r="U98" i="50"/>
  <c r="V101" i="50"/>
  <c r="T104" i="50"/>
  <c r="V103" i="50"/>
  <c r="T100" i="50"/>
  <c r="U97" i="50"/>
  <c r="U99" i="50"/>
  <c r="V98" i="50"/>
  <c r="S103" i="50"/>
  <c r="T97" i="50"/>
  <c r="V100" i="50"/>
  <c r="S104" i="50"/>
  <c r="U103" i="50"/>
  <c r="U100" i="50"/>
  <c r="S100" i="50"/>
  <c r="S99" i="50"/>
  <c r="T98" i="50"/>
  <c r="T103" i="50"/>
  <c r="S101" i="50"/>
  <c r="V99" i="50"/>
  <c r="U104" i="50"/>
  <c r="S97" i="50"/>
  <c r="V97" i="50"/>
  <c r="S98" i="50"/>
  <c r="T96" i="50"/>
  <c r="V96" i="50"/>
  <c r="S96" i="50"/>
  <c r="U96" i="50"/>
  <c r="S36" i="50"/>
  <c r="U36" i="50"/>
  <c r="V39" i="50"/>
  <c r="S26" i="50"/>
  <c r="T36" i="50"/>
  <c r="S20" i="50"/>
  <c r="U35" i="50"/>
  <c r="U37" i="50"/>
  <c r="V37" i="50"/>
  <c r="U39" i="50"/>
  <c r="V36" i="50"/>
  <c r="S37" i="50"/>
  <c r="S39" i="50"/>
  <c r="T39" i="50"/>
  <c r="T41" i="50"/>
  <c r="S35" i="50"/>
  <c r="V26" i="50"/>
  <c r="V38" i="50"/>
  <c r="S41" i="50"/>
  <c r="T37" i="50"/>
  <c r="S38" i="50"/>
  <c r="T35" i="50"/>
  <c r="U41" i="50"/>
  <c r="U38" i="50"/>
  <c r="V35" i="50"/>
  <c r="T38" i="50"/>
  <c r="S21" i="50"/>
  <c r="T20" i="50" s="1"/>
  <c r="V41" i="50"/>
  <c r="T26" i="50"/>
  <c r="U26" i="50"/>
  <c r="T111" i="50"/>
  <c r="AF106" i="50"/>
  <c r="S112" i="50"/>
  <c r="Y28" i="50"/>
  <c r="X28" i="50"/>
  <c r="W29" i="50"/>
  <c r="AA28" i="50"/>
  <c r="Z28" i="50"/>
  <c r="P28" i="50"/>
  <c r="Q28" i="50"/>
  <c r="M29" i="50"/>
  <c r="O28" i="50"/>
  <c r="N28" i="50"/>
  <c r="K28" i="50"/>
  <c r="L28" i="50"/>
  <c r="J28" i="50"/>
  <c r="I28" i="50"/>
  <c r="H29" i="50"/>
  <c r="S28" i="50"/>
  <c r="R29" i="50"/>
  <c r="V28" i="50"/>
  <c r="T28" i="50"/>
  <c r="U28" i="50"/>
  <c r="Z29" i="50"/>
  <c r="Y29" i="50"/>
  <c r="AA29" i="50"/>
  <c r="X29" i="50"/>
  <c r="W30" i="50"/>
  <c r="Q29" i="50"/>
  <c r="P29" i="50"/>
  <c r="M30" i="50"/>
  <c r="O29" i="50"/>
  <c r="N29" i="50"/>
  <c r="K29" i="50"/>
  <c r="L29" i="50"/>
  <c r="J29" i="50"/>
  <c r="I29" i="50"/>
  <c r="H30" i="50"/>
  <c r="S29" i="50"/>
  <c r="U29" i="50"/>
  <c r="R30" i="50"/>
  <c r="T29" i="50"/>
  <c r="V29" i="50"/>
  <c r="W31" i="50"/>
  <c r="Z30" i="50"/>
  <c r="Y30" i="50"/>
  <c r="X30" i="50"/>
  <c r="AA30" i="50"/>
  <c r="Q30" i="50"/>
  <c r="M31" i="50"/>
  <c r="P30" i="50"/>
  <c r="O30" i="50"/>
  <c r="N30" i="50"/>
  <c r="K30" i="50"/>
  <c r="L30" i="50"/>
  <c r="J30" i="50"/>
  <c r="I30" i="50"/>
  <c r="H31" i="50"/>
  <c r="R31" i="50"/>
  <c r="S30" i="50"/>
  <c r="T30" i="50"/>
  <c r="U30" i="50"/>
  <c r="V30" i="50"/>
  <c r="X31" i="50"/>
  <c r="Z31" i="50"/>
  <c r="W32" i="50"/>
  <c r="Y31" i="50"/>
  <c r="AA31" i="50"/>
  <c r="P31" i="50"/>
  <c r="M32" i="50"/>
  <c r="O31" i="50"/>
  <c r="Q31" i="50"/>
  <c r="N31" i="50"/>
  <c r="H32" i="50"/>
  <c r="K31" i="50"/>
  <c r="L31" i="50"/>
  <c r="J31" i="50"/>
  <c r="I31" i="50"/>
  <c r="V31" i="50"/>
  <c r="T31" i="50"/>
  <c r="S31" i="50"/>
  <c r="U31" i="50"/>
  <c r="R32" i="50"/>
  <c r="W33" i="50"/>
  <c r="Z32" i="50"/>
  <c r="X32" i="50"/>
  <c r="Y32" i="50"/>
  <c r="AA32" i="50"/>
  <c r="O32" i="50"/>
  <c r="M33" i="50"/>
  <c r="Q32" i="50"/>
  <c r="P32" i="50"/>
  <c r="N32" i="50"/>
  <c r="H33" i="50"/>
  <c r="L32" i="50"/>
  <c r="K32" i="50"/>
  <c r="J32" i="50"/>
  <c r="I32" i="50"/>
  <c r="R33" i="50"/>
  <c r="U32" i="50"/>
  <c r="T32" i="50"/>
  <c r="S32" i="50"/>
  <c r="V32" i="50"/>
  <c r="Z33" i="50"/>
  <c r="X33" i="50"/>
  <c r="AA33" i="50"/>
  <c r="Y33" i="50"/>
  <c r="P33" i="50"/>
  <c r="N33" i="50"/>
  <c r="Q33" i="50"/>
  <c r="O33" i="50"/>
  <c r="K33" i="50"/>
  <c r="I33" i="50"/>
  <c r="J33" i="50"/>
  <c r="L33" i="50"/>
  <c r="U33" i="50"/>
  <c r="S33" i="50"/>
  <c r="V33" i="50"/>
  <c r="T33" i="50"/>
  <c r="R41" i="50" l="1"/>
  <c r="R36" i="50"/>
  <c r="R38" i="50"/>
  <c r="R39" i="50"/>
  <c r="R35" i="50"/>
  <c r="R37" i="50"/>
  <c r="M41" i="50"/>
  <c r="M35" i="50"/>
  <c r="M36" i="50"/>
  <c r="M39" i="50"/>
  <c r="M37" i="50"/>
  <c r="M38" i="50"/>
  <c r="W38" i="50"/>
  <c r="W41" i="50"/>
  <c r="W36" i="50"/>
  <c r="W37" i="50"/>
  <c r="W35" i="50"/>
  <c r="W39" i="50"/>
  <c r="H38" i="50"/>
  <c r="H41" i="50"/>
  <c r="H36" i="50"/>
  <c r="H39" i="50"/>
  <c r="H35" i="50"/>
  <c r="H37" i="50"/>
  <c r="R115" i="50"/>
  <c r="AL115" i="50"/>
  <c r="AG115" i="50"/>
  <c r="AB115" i="50"/>
  <c r="W115" i="50"/>
  <c r="H115" i="50"/>
  <c r="M115" i="50"/>
  <c r="AL117" i="50"/>
  <c r="H117" i="50"/>
  <c r="AB117" i="50"/>
  <c r="W117" i="50"/>
  <c r="AG117" i="50"/>
  <c r="R117" i="50"/>
  <c r="M117" i="50"/>
  <c r="AL113" i="50"/>
  <c r="AG113" i="50"/>
  <c r="AB113" i="50"/>
  <c r="W113" i="50"/>
  <c r="M113" i="50"/>
  <c r="H113" i="50"/>
  <c r="R113" i="50"/>
  <c r="AL114" i="50"/>
  <c r="R114" i="50"/>
  <c r="AG114" i="50"/>
  <c r="AB114" i="50"/>
  <c r="W114" i="50"/>
  <c r="M114" i="50"/>
  <c r="H114" i="50"/>
  <c r="M116" i="50"/>
  <c r="AL116" i="50"/>
  <c r="AG116" i="50"/>
  <c r="AB116" i="50"/>
  <c r="H116" i="50"/>
  <c r="W116" i="50"/>
  <c r="R116" i="50"/>
  <c r="W118" i="50"/>
  <c r="AL118" i="50"/>
  <c r="AG118" i="50"/>
  <c r="AB118" i="50"/>
  <c r="R118" i="50"/>
  <c r="M118" i="50"/>
  <c r="H118" i="50"/>
  <c r="C108" i="50"/>
  <c r="AL119" i="50"/>
  <c r="AG119" i="50"/>
  <c r="AB119" i="50"/>
  <c r="W119" i="50"/>
  <c r="R119" i="50"/>
  <c r="M119" i="50"/>
  <c r="H119" i="50"/>
  <c r="M120" i="50"/>
  <c r="W120" i="50"/>
  <c r="AL120" i="50"/>
  <c r="AG120" i="50"/>
  <c r="AB120" i="50"/>
  <c r="R120" i="50"/>
  <c r="H120" i="50"/>
  <c r="C119" i="50"/>
  <c r="C120" i="50"/>
  <c r="C109" i="50"/>
  <c r="C110" i="50"/>
  <c r="C112" i="50"/>
  <c r="C113" i="50"/>
  <c r="C105" i="50"/>
  <c r="C111" i="50"/>
  <c r="C114" i="50"/>
  <c r="C115" i="50"/>
  <c r="C117" i="50"/>
  <c r="C96" i="50"/>
  <c r="C103" i="50"/>
  <c r="C99" i="50"/>
  <c r="C102" i="50"/>
  <c r="C107" i="50"/>
  <c r="C97" i="50"/>
  <c r="C98" i="50"/>
  <c r="C100" i="50"/>
  <c r="C101" i="50"/>
  <c r="C104" i="50"/>
  <c r="C106" i="50"/>
  <c r="C116" i="50"/>
  <c r="C118" i="50"/>
  <c r="B123" i="50"/>
  <c r="B122" i="50"/>
  <c r="B121" i="50"/>
  <c r="B128" i="50"/>
  <c r="B127" i="50"/>
  <c r="B126" i="50"/>
  <c r="B125" i="50"/>
  <c r="B124" i="50"/>
  <c r="N115" i="50"/>
  <c r="O115" i="50"/>
  <c r="AD115" i="50"/>
  <c r="AD117" i="50"/>
  <c r="AO117" i="50"/>
  <c r="AA113" i="50"/>
  <c r="AO114" i="50"/>
  <c r="L114" i="50"/>
  <c r="AN116" i="50"/>
  <c r="AE116" i="50"/>
  <c r="AN118" i="50"/>
  <c r="K118" i="50"/>
  <c r="I119" i="50"/>
  <c r="L119" i="50"/>
  <c r="AO115" i="50"/>
  <c r="K115" i="50"/>
  <c r="AF115" i="50"/>
  <c r="P115" i="50"/>
  <c r="AM117" i="50"/>
  <c r="V117" i="50"/>
  <c r="K117" i="50"/>
  <c r="AN113" i="50"/>
  <c r="P113" i="50"/>
  <c r="AD113" i="50"/>
  <c r="U113" i="50"/>
  <c r="U114" i="50"/>
  <c r="Y114" i="50"/>
  <c r="K114" i="50"/>
  <c r="AK114" i="50"/>
  <c r="AH116" i="50"/>
  <c r="Y116" i="50"/>
  <c r="AD116" i="50"/>
  <c r="O116" i="50"/>
  <c r="AD118" i="50"/>
  <c r="V118" i="50"/>
  <c r="N118" i="50"/>
  <c r="AE119" i="50"/>
  <c r="J120" i="50"/>
  <c r="AN115" i="50"/>
  <c r="AM115" i="50"/>
  <c r="Y115" i="50"/>
  <c r="AJ117" i="50"/>
  <c r="L117" i="50"/>
  <c r="AA117" i="50"/>
  <c r="AM113" i="50"/>
  <c r="AJ113" i="50"/>
  <c r="Y113" i="50"/>
  <c r="J113" i="50"/>
  <c r="AN114" i="50"/>
  <c r="Z114" i="50"/>
  <c r="S114" i="50"/>
  <c r="N114" i="50"/>
  <c r="AP116" i="50"/>
  <c r="U116" i="50"/>
  <c r="P116" i="50"/>
  <c r="T116" i="50"/>
  <c r="AE118" i="50"/>
  <c r="AC118" i="50"/>
  <c r="AF118" i="50"/>
  <c r="AP119" i="50"/>
  <c r="Z119" i="50"/>
  <c r="U119" i="50"/>
  <c r="N119" i="50"/>
  <c r="AO120" i="50"/>
  <c r="AP120" i="50"/>
  <c r="AI120" i="50"/>
  <c r="AK115" i="50"/>
  <c r="AC115" i="50"/>
  <c r="AH115" i="50"/>
  <c r="AE115" i="50"/>
  <c r="AN117" i="50"/>
  <c r="AC117" i="50"/>
  <c r="J117" i="50"/>
  <c r="O117" i="50"/>
  <c r="AO113" i="50"/>
  <c r="T113" i="50"/>
  <c r="S113" i="50"/>
  <c r="Q113" i="50"/>
  <c r="AP114" i="50"/>
  <c r="O114" i="50"/>
  <c r="I114" i="50"/>
  <c r="J114" i="50"/>
  <c r="AM116" i="50"/>
  <c r="I116" i="50"/>
  <c r="N116" i="50"/>
  <c r="AA118" i="50"/>
  <c r="P118" i="50"/>
  <c r="AO119" i="50"/>
  <c r="AF119" i="50"/>
  <c r="AA119" i="50"/>
  <c r="K119" i="50"/>
  <c r="AM120" i="50"/>
  <c r="Y120" i="50"/>
  <c r="Z120" i="50"/>
  <c r="T114" i="50"/>
  <c r="AO116" i="50"/>
  <c r="AK118" i="50"/>
  <c r="P119" i="50"/>
  <c r="AD120" i="50"/>
  <c r="AN119" i="50"/>
  <c r="AJ120" i="50"/>
  <c r="AK120" i="50"/>
  <c r="C28" i="50"/>
  <c r="Z118" i="50"/>
  <c r="S120" i="50"/>
  <c r="AJ114" i="50"/>
  <c r="AA116" i="50"/>
  <c r="Q118" i="50"/>
  <c r="N120" i="50"/>
  <c r="V119" i="50"/>
  <c r="X120" i="50"/>
  <c r="AK119" i="50"/>
  <c r="AF120" i="50"/>
  <c r="AJ115" i="50"/>
  <c r="S115" i="50"/>
  <c r="X115" i="50"/>
  <c r="AA115" i="50"/>
  <c r="AH117" i="50"/>
  <c r="U117" i="50"/>
  <c r="S117" i="50"/>
  <c r="P117" i="50"/>
  <c r="AK113" i="50"/>
  <c r="O113" i="50"/>
  <c r="V113" i="50"/>
  <c r="AE113" i="50"/>
  <c r="AH114" i="50"/>
  <c r="AI114" i="50"/>
  <c r="X114" i="50"/>
  <c r="P114" i="50"/>
  <c r="AJ116" i="50"/>
  <c r="X116" i="50"/>
  <c r="K116" i="50"/>
  <c r="X118" i="50"/>
  <c r="Y118" i="50"/>
  <c r="L118" i="50"/>
  <c r="AM119" i="50"/>
  <c r="AC119" i="50"/>
  <c r="Y119" i="50"/>
  <c r="AH120" i="50"/>
  <c r="O120" i="50"/>
  <c r="I120" i="50"/>
  <c r="U120" i="50"/>
  <c r="L113" i="50"/>
  <c r="T118" i="50"/>
  <c r="T119" i="50"/>
  <c r="AN120" i="50"/>
  <c r="AD119" i="50"/>
  <c r="Q120" i="50"/>
  <c r="AP115" i="50"/>
  <c r="L115" i="50"/>
  <c r="Z115" i="50"/>
  <c r="I115" i="50"/>
  <c r="AP117" i="50"/>
  <c r="N117" i="50"/>
  <c r="AF117" i="50"/>
  <c r="T117" i="50"/>
  <c r="N113" i="50"/>
  <c r="K113" i="50"/>
  <c r="AD114" i="50"/>
  <c r="S116" i="50"/>
  <c r="AP118" i="50"/>
  <c r="AJ119" i="50"/>
  <c r="K120" i="50"/>
  <c r="L120" i="50"/>
  <c r="X119" i="50"/>
  <c r="AI115" i="50"/>
  <c r="V115" i="50"/>
  <c r="T115" i="50"/>
  <c r="AK117" i="50"/>
  <c r="Q117" i="50"/>
  <c r="AE117" i="50"/>
  <c r="Y117" i="50"/>
  <c r="AP113" i="50"/>
  <c r="I113" i="50"/>
  <c r="X113" i="50"/>
  <c r="AF114" i="50"/>
  <c r="Q114" i="50"/>
  <c r="AF116" i="50"/>
  <c r="L116" i="50"/>
  <c r="V116" i="50"/>
  <c r="AO118" i="50"/>
  <c r="U118" i="50"/>
  <c r="O118" i="50"/>
  <c r="S118" i="50"/>
  <c r="AH119" i="50"/>
  <c r="S119" i="50"/>
  <c r="J119" i="50"/>
  <c r="T120" i="50"/>
  <c r="AC120" i="50"/>
  <c r="P120" i="50"/>
  <c r="U115" i="50"/>
  <c r="J115" i="50"/>
  <c r="Q115" i="50"/>
  <c r="AI117" i="50"/>
  <c r="I117" i="50"/>
  <c r="X117" i="50"/>
  <c r="AH113" i="50"/>
  <c r="AF113" i="50"/>
  <c r="AI113" i="50"/>
  <c r="AC114" i="50"/>
  <c r="AE114" i="50"/>
  <c r="V114" i="50"/>
  <c r="AK116" i="50"/>
  <c r="J116" i="50"/>
  <c r="AI116" i="50"/>
  <c r="AM118" i="50"/>
  <c r="AJ118" i="50"/>
  <c r="J118" i="50"/>
  <c r="I118" i="50"/>
  <c r="AI119" i="50"/>
  <c r="O119" i="50"/>
  <c r="Q119" i="50"/>
  <c r="V120" i="50"/>
  <c r="AE120" i="50"/>
  <c r="AA120" i="50"/>
  <c r="Z117" i="50"/>
  <c r="Z113" i="50"/>
  <c r="AC113" i="50"/>
  <c r="AM114" i="50"/>
  <c r="AA114" i="50"/>
  <c r="Q116" i="50"/>
  <c r="AC116" i="50"/>
  <c r="Z116" i="50"/>
  <c r="AI118" i="50"/>
  <c r="AH118" i="50"/>
  <c r="C29" i="50"/>
  <c r="AL125" i="50" l="1"/>
  <c r="AB125" i="50"/>
  <c r="W125" i="50"/>
  <c r="H125" i="50"/>
  <c r="AG125" i="50"/>
  <c r="R125" i="50"/>
  <c r="M125" i="50"/>
  <c r="W126" i="50"/>
  <c r="R126" i="50"/>
  <c r="AL126" i="50"/>
  <c r="AG126" i="50"/>
  <c r="AB126" i="50"/>
  <c r="H126" i="50"/>
  <c r="M126" i="50"/>
  <c r="AL127" i="50"/>
  <c r="AG127" i="50"/>
  <c r="AB127" i="50"/>
  <c r="W127" i="50"/>
  <c r="R127" i="50"/>
  <c r="M127" i="50"/>
  <c r="H127" i="50"/>
  <c r="R123" i="50"/>
  <c r="AL123" i="50"/>
  <c r="AG123" i="50"/>
  <c r="AB123" i="50"/>
  <c r="W123" i="50"/>
  <c r="M123" i="50"/>
  <c r="H123" i="50"/>
  <c r="M128" i="50"/>
  <c r="W128" i="50"/>
  <c r="R128" i="50"/>
  <c r="H128" i="50"/>
  <c r="AL128" i="50"/>
  <c r="AB128" i="50"/>
  <c r="AG128" i="50"/>
  <c r="M124" i="50"/>
  <c r="AL124" i="50"/>
  <c r="AG124" i="50"/>
  <c r="AB124" i="50"/>
  <c r="H124" i="50"/>
  <c r="W124" i="50"/>
  <c r="R124" i="50"/>
  <c r="AL121" i="50"/>
  <c r="AG121" i="50"/>
  <c r="AB121" i="50"/>
  <c r="W121" i="50"/>
  <c r="R121" i="50"/>
  <c r="M121" i="50"/>
  <c r="H121" i="50"/>
  <c r="AL122" i="50"/>
  <c r="R122" i="50"/>
  <c r="AG122" i="50"/>
  <c r="AB122" i="50"/>
  <c r="H122" i="50"/>
  <c r="M122" i="50"/>
  <c r="W122" i="50"/>
  <c r="C127" i="50"/>
  <c r="C128" i="50"/>
  <c r="C121" i="50"/>
  <c r="C122" i="50"/>
  <c r="C124" i="50"/>
  <c r="C126" i="50"/>
  <c r="C123" i="50"/>
  <c r="C125" i="50"/>
  <c r="B137" i="50"/>
  <c r="B138" i="50"/>
  <c r="B136" i="50"/>
  <c r="B135" i="50"/>
  <c r="B131" i="50"/>
  <c r="B130" i="50"/>
  <c r="B129" i="50"/>
  <c r="B134" i="50"/>
  <c r="B133" i="50"/>
  <c r="B132" i="50"/>
  <c r="Z125" i="50"/>
  <c r="L125" i="50"/>
  <c r="Y126" i="50"/>
  <c r="Z126" i="50"/>
  <c r="AP127" i="50"/>
  <c r="S127" i="50"/>
  <c r="AJ123" i="50"/>
  <c r="AJ128" i="50"/>
  <c r="U128" i="50"/>
  <c r="Y121" i="50"/>
  <c r="AJ122" i="50"/>
  <c r="J128" i="50"/>
  <c r="O121" i="50"/>
  <c r="AM125" i="50"/>
  <c r="X125" i="50"/>
  <c r="P125" i="50"/>
  <c r="AH125" i="50"/>
  <c r="AO126" i="50"/>
  <c r="Q126" i="50"/>
  <c r="J126" i="50"/>
  <c r="L126" i="50"/>
  <c r="AK127" i="50"/>
  <c r="AE127" i="50"/>
  <c r="O127" i="50"/>
  <c r="I127" i="50"/>
  <c r="AE123" i="50"/>
  <c r="S123" i="50"/>
  <c r="AK123" i="50"/>
  <c r="Q128" i="50"/>
  <c r="S124" i="50"/>
  <c r="I121" i="50"/>
  <c r="V122" i="50"/>
  <c r="AI125" i="50"/>
  <c r="V125" i="50"/>
  <c r="AC125" i="50"/>
  <c r="AJ125" i="50"/>
  <c r="AI126" i="50"/>
  <c r="U126" i="50"/>
  <c r="AF126" i="50"/>
  <c r="S126" i="50"/>
  <c r="AI127" i="50"/>
  <c r="Z127" i="50"/>
  <c r="P127" i="50"/>
  <c r="T123" i="50"/>
  <c r="AH123" i="50"/>
  <c r="AD123" i="50"/>
  <c r="AN128" i="50"/>
  <c r="AH128" i="50"/>
  <c r="V128" i="50"/>
  <c r="AF128" i="50"/>
  <c r="AP124" i="50"/>
  <c r="Y124" i="50"/>
  <c r="O124" i="50"/>
  <c r="L124" i="50"/>
  <c r="AI121" i="50"/>
  <c r="AK121" i="50"/>
  <c r="K121" i="50"/>
  <c r="AK122" i="50"/>
  <c r="K122" i="50"/>
  <c r="S122" i="50"/>
  <c r="C30" i="50"/>
  <c r="J124" i="50"/>
  <c r="AD121" i="50"/>
  <c r="U122" i="50"/>
  <c r="AE122" i="50"/>
  <c r="AP125" i="50"/>
  <c r="AE126" i="50"/>
  <c r="AF127" i="50"/>
  <c r="AA123" i="50"/>
  <c r="Z128" i="50"/>
  <c r="P124" i="50"/>
  <c r="Z121" i="50"/>
  <c r="AM122" i="50"/>
  <c r="AC124" i="50"/>
  <c r="AA122" i="50"/>
  <c r="AA124" i="50"/>
  <c r="AP122" i="50"/>
  <c r="AO125" i="50"/>
  <c r="Q125" i="50"/>
  <c r="K125" i="50"/>
  <c r="AE125" i="50"/>
  <c r="N126" i="50"/>
  <c r="AK126" i="50"/>
  <c r="V126" i="50"/>
  <c r="AD127" i="50"/>
  <c r="L127" i="50"/>
  <c r="AJ127" i="50"/>
  <c r="AO123" i="50"/>
  <c r="Z123" i="50"/>
  <c r="Y123" i="50"/>
  <c r="U123" i="50"/>
  <c r="AO128" i="50"/>
  <c r="AA128" i="50"/>
  <c r="P128" i="50"/>
  <c r="AC128" i="50"/>
  <c r="AH124" i="50"/>
  <c r="U124" i="50"/>
  <c r="X124" i="50"/>
  <c r="N124" i="50"/>
  <c r="AF121" i="50"/>
  <c r="U121" i="50"/>
  <c r="L121" i="50"/>
  <c r="Q122" i="50"/>
  <c r="I122" i="50"/>
  <c r="J122" i="50"/>
  <c r="AK125" i="50"/>
  <c r="N125" i="50"/>
  <c r="U125" i="50"/>
  <c r="S125" i="50"/>
  <c r="AN126" i="50"/>
  <c r="I126" i="50"/>
  <c r="T126" i="50"/>
  <c r="AN127" i="50"/>
  <c r="AO127" i="50"/>
  <c r="U127" i="50"/>
  <c r="T127" i="50"/>
  <c r="X123" i="50"/>
  <c r="O123" i="50"/>
  <c r="I123" i="50"/>
  <c r="AP128" i="50"/>
  <c r="O128" i="50"/>
  <c r="AD128" i="50"/>
  <c r="K128" i="50"/>
  <c r="AI124" i="50"/>
  <c r="T124" i="50"/>
  <c r="AA121" i="50"/>
  <c r="AO122" i="50"/>
  <c r="AI122" i="50"/>
  <c r="AD125" i="50"/>
  <c r="AF125" i="50"/>
  <c r="AD126" i="50"/>
  <c r="Q127" i="50"/>
  <c r="AN123" i="50"/>
  <c r="Q123" i="50"/>
  <c r="I128" i="50"/>
  <c r="AM124" i="50"/>
  <c r="AO121" i="50"/>
  <c r="Y122" i="50"/>
  <c r="N121" i="50"/>
  <c r="AN124" i="50"/>
  <c r="AN121" i="50"/>
  <c r="AC127" i="50"/>
  <c r="P121" i="50"/>
  <c r="X122" i="50"/>
  <c r="AJ124" i="50"/>
  <c r="X128" i="50"/>
  <c r="AP121" i="50"/>
  <c r="O125" i="50"/>
  <c r="O126" i="50"/>
  <c r="L123" i="50"/>
  <c r="T128" i="50"/>
  <c r="AE124" i="50"/>
  <c r="X121" i="50"/>
  <c r="AF122" i="50"/>
  <c r="P122" i="50"/>
  <c r="Q121" i="50"/>
  <c r="AN125" i="50"/>
  <c r="T125" i="50"/>
  <c r="Y125" i="50"/>
  <c r="AP126" i="50"/>
  <c r="AC126" i="50"/>
  <c r="AJ126" i="50"/>
  <c r="K126" i="50"/>
  <c r="X127" i="50"/>
  <c r="J127" i="50"/>
  <c r="V127" i="50"/>
  <c r="AM123" i="50"/>
  <c r="N123" i="50"/>
  <c r="P123" i="50"/>
  <c r="V123" i="50"/>
  <c r="AM128" i="50"/>
  <c r="N128" i="50"/>
  <c r="L128" i="50"/>
  <c r="AK124" i="50"/>
  <c r="V124" i="50"/>
  <c r="AF124" i="50"/>
  <c r="AH121" i="50"/>
  <c r="V121" i="50"/>
  <c r="S121" i="50"/>
  <c r="J121" i="50"/>
  <c r="AN122" i="50"/>
  <c r="T122" i="50"/>
  <c r="L122" i="50"/>
  <c r="N122" i="50"/>
  <c r="I125" i="50"/>
  <c r="AA125" i="50"/>
  <c r="AH126" i="50"/>
  <c r="X126" i="50"/>
  <c r="AA126" i="50"/>
  <c r="AM127" i="50"/>
  <c r="Y127" i="50"/>
  <c r="AA127" i="50"/>
  <c r="K127" i="50"/>
  <c r="AP123" i="50"/>
  <c r="K123" i="50"/>
  <c r="AC123" i="50"/>
  <c r="AF123" i="50"/>
  <c r="AK128" i="50"/>
  <c r="AI128" i="50"/>
  <c r="Y128" i="50"/>
  <c r="Q124" i="50"/>
  <c r="AO124" i="50"/>
  <c r="AD124" i="50"/>
  <c r="I124" i="50"/>
  <c r="K124" i="50"/>
  <c r="AM121" i="50"/>
  <c r="AC121" i="50"/>
  <c r="AJ121" i="50"/>
  <c r="AE121" i="50"/>
  <c r="AH122" i="50"/>
  <c r="O122" i="50"/>
  <c r="Z122" i="50"/>
  <c r="AD122" i="50"/>
  <c r="J125" i="50"/>
  <c r="AM126" i="50"/>
  <c r="P126" i="50"/>
  <c r="AH127" i="50"/>
  <c r="N127" i="50"/>
  <c r="AI123" i="50"/>
  <c r="J123" i="50"/>
  <c r="S128" i="50"/>
  <c r="Z124" i="50"/>
  <c r="T121" i="50"/>
  <c r="AE128" i="50"/>
  <c r="AC122" i="50"/>
  <c r="W134" i="50" l="1"/>
  <c r="R134" i="50"/>
  <c r="AL134" i="50"/>
  <c r="AG134" i="50"/>
  <c r="AB134" i="50"/>
  <c r="H134" i="50"/>
  <c r="M134" i="50"/>
  <c r="R129" i="50"/>
  <c r="AL129" i="50"/>
  <c r="AG129" i="50"/>
  <c r="AB129" i="50"/>
  <c r="W129" i="50"/>
  <c r="H129" i="50"/>
  <c r="M129" i="50"/>
  <c r="AL138" i="50"/>
  <c r="W138" i="50"/>
  <c r="R138" i="50"/>
  <c r="AG138" i="50"/>
  <c r="AB138" i="50"/>
  <c r="H138" i="50"/>
  <c r="M138" i="50"/>
  <c r="AB133" i="50"/>
  <c r="W133" i="50"/>
  <c r="H133" i="50"/>
  <c r="AL133" i="50"/>
  <c r="AG133" i="50"/>
  <c r="M133" i="50"/>
  <c r="R133" i="50"/>
  <c r="M132" i="50"/>
  <c r="W132" i="50"/>
  <c r="AL132" i="50"/>
  <c r="AG132" i="50"/>
  <c r="AB132" i="50"/>
  <c r="R132" i="50"/>
  <c r="H132" i="50"/>
  <c r="AL137" i="50"/>
  <c r="AG137" i="50"/>
  <c r="AB137" i="50"/>
  <c r="R137" i="50"/>
  <c r="H137" i="50"/>
  <c r="M137" i="50"/>
  <c r="W137" i="50"/>
  <c r="AL130" i="50"/>
  <c r="AG130" i="50"/>
  <c r="AB130" i="50"/>
  <c r="R130" i="50"/>
  <c r="H130" i="50"/>
  <c r="M130" i="50"/>
  <c r="W130" i="50"/>
  <c r="R131" i="50"/>
  <c r="AL131" i="50"/>
  <c r="AG131" i="50"/>
  <c r="AB131" i="50"/>
  <c r="M131" i="50"/>
  <c r="H131" i="50"/>
  <c r="W131" i="50"/>
  <c r="AL135" i="50"/>
  <c r="AG135" i="50"/>
  <c r="AB135" i="50"/>
  <c r="W135" i="50"/>
  <c r="R135" i="50"/>
  <c r="M135" i="50"/>
  <c r="H135" i="50"/>
  <c r="M136" i="50"/>
  <c r="W136" i="50"/>
  <c r="R136" i="50"/>
  <c r="H136" i="50"/>
  <c r="AG136" i="50"/>
  <c r="AL136" i="50"/>
  <c r="AB136" i="50"/>
  <c r="C129" i="50"/>
  <c r="C136" i="50"/>
  <c r="C134" i="50"/>
  <c r="C130" i="50"/>
  <c r="C131" i="50"/>
  <c r="C135" i="50"/>
  <c r="C132" i="50"/>
  <c r="B163" i="50"/>
  <c r="B154" i="50"/>
  <c r="B156" i="50"/>
  <c r="B155" i="50"/>
  <c r="B162" i="50"/>
  <c r="B161" i="50"/>
  <c r="B153" i="50"/>
  <c r="B160" i="50"/>
  <c r="B159" i="50"/>
  <c r="B158" i="50"/>
  <c r="B157" i="50"/>
  <c r="B164" i="50"/>
  <c r="B152" i="50"/>
  <c r="B144" i="50"/>
  <c r="B151" i="50"/>
  <c r="B150" i="50"/>
  <c r="B142" i="50"/>
  <c r="B149" i="50"/>
  <c r="B141" i="50"/>
  <c r="B148" i="50"/>
  <c r="B147" i="50"/>
  <c r="B146" i="50"/>
  <c r="C138" i="50"/>
  <c r="B145" i="50"/>
  <c r="B143" i="50"/>
  <c r="C133" i="50"/>
  <c r="C137" i="50"/>
  <c r="B139" i="50"/>
  <c r="B140" i="50"/>
  <c r="F9" i="50"/>
  <c r="B49" i="50"/>
  <c r="B48" i="50"/>
  <c r="B42" i="50"/>
  <c r="B47" i="50"/>
  <c r="B46" i="50"/>
  <c r="B45" i="50"/>
  <c r="B44" i="50"/>
  <c r="B43" i="50"/>
  <c r="D134" i="50"/>
  <c r="AM134" i="50"/>
  <c r="AC134" i="50"/>
  <c r="AA134" i="50"/>
  <c r="J134" i="50"/>
  <c r="E129" i="50"/>
  <c r="AM129" i="50"/>
  <c r="T129" i="50"/>
  <c r="L129" i="50"/>
  <c r="Q129" i="50"/>
  <c r="AP138" i="50"/>
  <c r="AK138" i="50"/>
  <c r="AE138" i="50"/>
  <c r="N138" i="50"/>
  <c r="D133" i="50"/>
  <c r="AO133" i="50"/>
  <c r="AE133" i="50"/>
  <c r="Z133" i="50"/>
  <c r="AJ132" i="50"/>
  <c r="AO132" i="50"/>
  <c r="AA132" i="50"/>
  <c r="D137" i="50"/>
  <c r="Z137" i="50"/>
  <c r="P137" i="50"/>
  <c r="N137" i="50"/>
  <c r="AO130" i="50"/>
  <c r="AF130" i="50"/>
  <c r="K130" i="50"/>
  <c r="N130" i="50"/>
  <c r="T131" i="50"/>
  <c r="AH131" i="50"/>
  <c r="I131" i="50"/>
  <c r="E135" i="50"/>
  <c r="AP135" i="50"/>
  <c r="S135" i="50"/>
  <c r="L135" i="50"/>
  <c r="Z135" i="50"/>
  <c r="D136" i="50"/>
  <c r="AI136" i="50"/>
  <c r="AE136" i="50"/>
  <c r="S136" i="50"/>
  <c r="U136" i="50"/>
  <c r="F30" i="50"/>
  <c r="E30" i="50"/>
  <c r="D30" i="50"/>
  <c r="E124" i="50"/>
  <c r="D122" i="50"/>
  <c r="D126" i="50"/>
  <c r="F125" i="50"/>
  <c r="E122" i="50"/>
  <c r="D121" i="50"/>
  <c r="D127" i="50"/>
  <c r="E126" i="50"/>
  <c r="D125" i="50"/>
  <c r="F124" i="50"/>
  <c r="E125" i="50"/>
  <c r="E121" i="50"/>
  <c r="F122" i="50"/>
  <c r="F121" i="50"/>
  <c r="E128" i="50"/>
  <c r="E123" i="50"/>
  <c r="E127" i="50"/>
  <c r="F128" i="50"/>
  <c r="F123" i="50"/>
  <c r="F127" i="50"/>
  <c r="D124" i="50"/>
  <c r="D128" i="50"/>
  <c r="D123" i="50"/>
  <c r="F126" i="50"/>
  <c r="F29" i="50"/>
  <c r="E29" i="50"/>
  <c r="D29" i="50"/>
  <c r="E28" i="50"/>
  <c r="F28" i="50"/>
  <c r="D28" i="50"/>
  <c r="D107" i="50"/>
  <c r="D111" i="50"/>
  <c r="E119" i="50"/>
  <c r="D104" i="50"/>
  <c r="D105" i="50"/>
  <c r="E105" i="50"/>
  <c r="D106" i="50"/>
  <c r="F107" i="50"/>
  <c r="F119" i="50"/>
  <c r="F100" i="50"/>
  <c r="F102" i="50"/>
  <c r="D100" i="50"/>
  <c r="D116" i="50"/>
  <c r="E107" i="50"/>
  <c r="D117" i="50"/>
  <c r="E112" i="50"/>
  <c r="F106" i="50"/>
  <c r="F110" i="50"/>
  <c r="F111" i="50"/>
  <c r="D119" i="50"/>
  <c r="F101" i="50"/>
  <c r="E97" i="50"/>
  <c r="E103" i="50"/>
  <c r="E116" i="50"/>
  <c r="F117" i="50"/>
  <c r="F105" i="50"/>
  <c r="D101" i="50"/>
  <c r="D96" i="50"/>
  <c r="E111" i="50"/>
  <c r="D112" i="50"/>
  <c r="F112" i="50"/>
  <c r="E98" i="50"/>
  <c r="D110" i="50"/>
  <c r="F120" i="50"/>
  <c r="E110" i="50"/>
  <c r="D103" i="50"/>
  <c r="E101" i="50"/>
  <c r="F104" i="50"/>
  <c r="F96" i="50"/>
  <c r="D118" i="50"/>
  <c r="F114" i="50"/>
  <c r="E106" i="50"/>
  <c r="E99" i="50"/>
  <c r="E109" i="50"/>
  <c r="F109" i="50"/>
  <c r="E120" i="50"/>
  <c r="F97" i="50"/>
  <c r="E104" i="50"/>
  <c r="E118" i="50"/>
  <c r="E100" i="50"/>
  <c r="D102" i="50"/>
  <c r="F103" i="50"/>
  <c r="E96" i="50"/>
  <c r="F118" i="50"/>
  <c r="E114" i="50"/>
  <c r="D113" i="50"/>
  <c r="D120" i="50"/>
  <c r="F98" i="50"/>
  <c r="D97" i="50"/>
  <c r="E102" i="50"/>
  <c r="D108" i="50"/>
  <c r="E108" i="50"/>
  <c r="D114" i="50"/>
  <c r="E113" i="50"/>
  <c r="F115" i="50"/>
  <c r="F116" i="50"/>
  <c r="F113" i="50"/>
  <c r="E115" i="50"/>
  <c r="D99" i="50"/>
  <c r="D98" i="50"/>
  <c r="F99" i="50"/>
  <c r="D109" i="50"/>
  <c r="E117" i="50"/>
  <c r="F108" i="50"/>
  <c r="D115" i="50"/>
  <c r="D27" i="50"/>
  <c r="F27" i="50"/>
  <c r="E27" i="50"/>
  <c r="E26" i="50"/>
  <c r="D26" i="50"/>
  <c r="F26" i="50"/>
  <c r="F37" i="50"/>
  <c r="D36" i="50"/>
  <c r="D39" i="50"/>
  <c r="F36" i="50"/>
  <c r="F41" i="50"/>
  <c r="E39" i="50"/>
  <c r="E35" i="50"/>
  <c r="D38" i="50"/>
  <c r="F39" i="50"/>
  <c r="F35" i="50"/>
  <c r="E37" i="50"/>
  <c r="E38" i="50"/>
  <c r="D37" i="50"/>
  <c r="F38" i="50"/>
  <c r="D41" i="50"/>
  <c r="D35" i="50"/>
  <c r="E36" i="50"/>
  <c r="E41" i="50"/>
  <c r="D43" i="50"/>
  <c r="E43" i="50"/>
  <c r="L43" i="50"/>
  <c r="I43" i="50"/>
  <c r="P43" i="50"/>
  <c r="J43" i="50"/>
  <c r="K43" i="50"/>
  <c r="F43" i="50"/>
  <c r="Q43" i="50"/>
  <c r="N43" i="50"/>
  <c r="O43" i="50"/>
  <c r="T43" i="50"/>
  <c r="Z43" i="50"/>
  <c r="AO43" i="50"/>
  <c r="Y43" i="50"/>
  <c r="AD43" i="50"/>
  <c r="AE43" i="50"/>
  <c r="V43" i="50"/>
  <c r="AP43" i="50"/>
  <c r="S43" i="50"/>
  <c r="U43" i="50"/>
  <c r="X43" i="50"/>
  <c r="AA43" i="50"/>
  <c r="AC43" i="50"/>
  <c r="AF43" i="50"/>
  <c r="AI43" i="50"/>
  <c r="AN43" i="50"/>
  <c r="AH43" i="50"/>
  <c r="AM43" i="50"/>
  <c r="AK43" i="50"/>
  <c r="AJ43" i="50"/>
  <c r="G115" i="50"/>
  <c r="G131" i="50"/>
  <c r="D21" i="50"/>
  <c r="G97" i="50"/>
  <c r="G130" i="50"/>
  <c r="G116" i="50"/>
  <c r="G126" i="50"/>
  <c r="G127" i="50"/>
  <c r="G103" i="50"/>
  <c r="G113" i="50"/>
  <c r="G124" i="50"/>
  <c r="F134" i="50"/>
  <c r="AI134" i="50"/>
  <c r="AF134" i="50"/>
  <c r="V134" i="50"/>
  <c r="S134" i="50"/>
  <c r="AP129" i="50"/>
  <c r="O129" i="50"/>
  <c r="J129" i="50"/>
  <c r="I129" i="50"/>
  <c r="AO138" i="50"/>
  <c r="Y138" i="50"/>
  <c r="X138" i="50"/>
  <c r="AC138" i="50"/>
  <c r="E133" i="50"/>
  <c r="I133" i="50"/>
  <c r="S133" i="50"/>
  <c r="U133" i="50"/>
  <c r="F132" i="50"/>
  <c r="V132" i="50"/>
  <c r="AE132" i="50"/>
  <c r="Z132" i="50"/>
  <c r="AM137" i="50"/>
  <c r="X137" i="50"/>
  <c r="I137" i="50"/>
  <c r="AE137" i="50"/>
  <c r="AJ130" i="50"/>
  <c r="AA130" i="50"/>
  <c r="I130" i="50"/>
  <c r="AK130" i="50"/>
  <c r="U131" i="50"/>
  <c r="AD131" i="50"/>
  <c r="P131" i="50"/>
  <c r="D135" i="50"/>
  <c r="AN135" i="50"/>
  <c r="Y135" i="50"/>
  <c r="AD135" i="50"/>
  <c r="Q136" i="50"/>
  <c r="AK136" i="50"/>
  <c r="O136" i="50"/>
  <c r="I49" i="50"/>
  <c r="F49" i="50"/>
  <c r="P49" i="50"/>
  <c r="J49" i="50"/>
  <c r="O49" i="50"/>
  <c r="Q49" i="50"/>
  <c r="K49" i="50"/>
  <c r="D49" i="50"/>
  <c r="E49" i="50"/>
  <c r="L49" i="50"/>
  <c r="AD49" i="50"/>
  <c r="Z49" i="50"/>
  <c r="X49" i="50"/>
  <c r="AN49" i="50"/>
  <c r="N49" i="50"/>
  <c r="Y49" i="50"/>
  <c r="AI49" i="50"/>
  <c r="U49" i="50"/>
  <c r="AH49" i="50"/>
  <c r="T49" i="50"/>
  <c r="AE49" i="50"/>
  <c r="V49" i="50"/>
  <c r="S49" i="50"/>
  <c r="AA49" i="50"/>
  <c r="AF49" i="50"/>
  <c r="AP49" i="50"/>
  <c r="AC49" i="50"/>
  <c r="AK49" i="50"/>
  <c r="AJ49" i="50"/>
  <c r="AO49" i="50"/>
  <c r="AM49" i="50"/>
  <c r="G119" i="50"/>
  <c r="G98" i="50"/>
  <c r="G108" i="50"/>
  <c r="G114" i="50"/>
  <c r="G109" i="50"/>
  <c r="G138" i="50"/>
  <c r="G35" i="50"/>
  <c r="Z134" i="50"/>
  <c r="AA129" i="50"/>
  <c r="P138" i="50"/>
  <c r="AM133" i="50"/>
  <c r="AN133" i="50"/>
  <c r="K133" i="50"/>
  <c r="N132" i="50"/>
  <c r="S137" i="50"/>
  <c r="AO137" i="50"/>
  <c r="AH130" i="50"/>
  <c r="X130" i="50"/>
  <c r="N131" i="50"/>
  <c r="F135" i="50"/>
  <c r="AI135" i="50"/>
  <c r="V135" i="50"/>
  <c r="AJ136" i="50"/>
  <c r="N136" i="50"/>
  <c r="I136" i="50"/>
  <c r="D48" i="50"/>
  <c r="N48" i="50"/>
  <c r="K48" i="50"/>
  <c r="F48" i="50"/>
  <c r="E48" i="50"/>
  <c r="L48" i="50"/>
  <c r="I48" i="50"/>
  <c r="O48" i="50"/>
  <c r="J48" i="50"/>
  <c r="S48" i="50"/>
  <c r="T48" i="50"/>
  <c r="Z48" i="50"/>
  <c r="AE48" i="50"/>
  <c r="P48" i="50"/>
  <c r="V48" i="50"/>
  <c r="AA48" i="50"/>
  <c r="AF48" i="50"/>
  <c r="X48" i="50"/>
  <c r="Y48" i="50"/>
  <c r="AC48" i="50"/>
  <c r="Q48" i="50"/>
  <c r="U48" i="50"/>
  <c r="AD48" i="50"/>
  <c r="AI48" i="50"/>
  <c r="AM48" i="50"/>
  <c r="AP48" i="50"/>
  <c r="AH48" i="50"/>
  <c r="AO48" i="50"/>
  <c r="AK48" i="50"/>
  <c r="AN48" i="50"/>
  <c r="AJ48" i="50"/>
  <c r="G107" i="50"/>
  <c r="G121" i="50"/>
  <c r="G30" i="50"/>
  <c r="G137" i="50"/>
  <c r="E134" i="50"/>
  <c r="N134" i="50"/>
  <c r="Y134" i="50"/>
  <c r="AJ129" i="50"/>
  <c r="P129" i="50"/>
  <c r="Y129" i="50"/>
  <c r="AF138" i="50"/>
  <c r="Z138" i="50"/>
  <c r="AA133" i="50"/>
  <c r="D132" i="50"/>
  <c r="AH132" i="50"/>
  <c r="O132" i="50"/>
  <c r="AH137" i="50"/>
  <c r="J137" i="50"/>
  <c r="O130" i="50"/>
  <c r="E131" i="50"/>
  <c r="Q131" i="50"/>
  <c r="AJ131" i="50"/>
  <c r="J135" i="50"/>
  <c r="F136" i="50"/>
  <c r="J136" i="50"/>
  <c r="G106" i="50"/>
  <c r="G105" i="50"/>
  <c r="AN134" i="50"/>
  <c r="T134" i="50"/>
  <c r="I134" i="50"/>
  <c r="L134" i="50"/>
  <c r="AH129" i="50"/>
  <c r="AE129" i="50"/>
  <c r="S129" i="50"/>
  <c r="AI138" i="50"/>
  <c r="O138" i="50"/>
  <c r="Q138" i="50"/>
  <c r="AF133" i="50"/>
  <c r="AC133" i="50"/>
  <c r="L133" i="50"/>
  <c r="Q132" i="50"/>
  <c r="AI132" i="50"/>
  <c r="AD132" i="50"/>
  <c r="K132" i="50"/>
  <c r="P132" i="50"/>
  <c r="AP137" i="50"/>
  <c r="U137" i="50"/>
  <c r="AA137" i="50"/>
  <c r="AF137" i="50"/>
  <c r="AC130" i="50"/>
  <c r="P130" i="50"/>
  <c r="Q130" i="50"/>
  <c r="D131" i="50"/>
  <c r="K131" i="50"/>
  <c r="AF131" i="50"/>
  <c r="AC131" i="50"/>
  <c r="AO135" i="50"/>
  <c r="Q135" i="50"/>
  <c r="X135" i="50"/>
  <c r="P135" i="50"/>
  <c r="AO136" i="50"/>
  <c r="AF136" i="50"/>
  <c r="T136" i="50"/>
  <c r="P136" i="50"/>
  <c r="P42" i="50"/>
  <c r="J42" i="50"/>
  <c r="K42" i="50"/>
  <c r="D42" i="50"/>
  <c r="L42" i="50"/>
  <c r="Q42" i="50"/>
  <c r="E42" i="50"/>
  <c r="F42" i="50"/>
  <c r="I42" i="50"/>
  <c r="Y42" i="50"/>
  <c r="T42" i="50"/>
  <c r="Z42" i="50"/>
  <c r="N42" i="50"/>
  <c r="U42" i="50"/>
  <c r="O42" i="50"/>
  <c r="S42" i="50"/>
  <c r="V42" i="50"/>
  <c r="AE42" i="50"/>
  <c r="AI42" i="50"/>
  <c r="X42" i="50"/>
  <c r="AC42" i="50"/>
  <c r="AA42" i="50"/>
  <c r="AF42" i="50"/>
  <c r="AM42" i="50"/>
  <c r="AO42" i="50"/>
  <c r="AP42" i="50"/>
  <c r="AH42" i="50"/>
  <c r="AN42" i="50"/>
  <c r="AD42" i="50"/>
  <c r="AJ42" i="50"/>
  <c r="AK42" i="50"/>
  <c r="G26" i="50"/>
  <c r="G134" i="50"/>
  <c r="G37" i="50"/>
  <c r="G125" i="50"/>
  <c r="G39" i="50"/>
  <c r="G101" i="50"/>
  <c r="G123" i="50"/>
  <c r="F47" i="50"/>
  <c r="L47" i="50"/>
  <c r="I47" i="50"/>
  <c r="J47" i="50"/>
  <c r="E47" i="50"/>
  <c r="D47" i="50"/>
  <c r="K47" i="50"/>
  <c r="Z47" i="50"/>
  <c r="P47" i="50"/>
  <c r="S47" i="50"/>
  <c r="AA47" i="50"/>
  <c r="O47" i="50"/>
  <c r="Q47" i="50"/>
  <c r="X47" i="50"/>
  <c r="V47" i="50"/>
  <c r="Y47" i="50"/>
  <c r="AI47" i="50"/>
  <c r="N47" i="50"/>
  <c r="T47" i="50"/>
  <c r="U47" i="50"/>
  <c r="AM47" i="50"/>
  <c r="AC47" i="50"/>
  <c r="AJ47" i="50"/>
  <c r="AE47" i="50"/>
  <c r="AH47" i="50"/>
  <c r="AD47" i="50"/>
  <c r="AO47" i="50"/>
  <c r="AN47" i="50"/>
  <c r="AF47" i="50"/>
  <c r="AK47" i="50"/>
  <c r="AP47" i="50"/>
  <c r="G111" i="50"/>
  <c r="G129" i="50"/>
  <c r="G36" i="50"/>
  <c r="G112" i="50"/>
  <c r="G133" i="50"/>
  <c r="AA131" i="50"/>
  <c r="AC135" i="50"/>
  <c r="AP136" i="50"/>
  <c r="K136" i="50"/>
  <c r="G28" i="50"/>
  <c r="C31" i="50"/>
  <c r="G135" i="50"/>
  <c r="Q137" i="50"/>
  <c r="Y130" i="50"/>
  <c r="AP131" i="50"/>
  <c r="E136" i="50"/>
  <c r="Y44" i="50"/>
  <c r="E44" i="50"/>
  <c r="P44" i="50"/>
  <c r="I44" i="50"/>
  <c r="L44" i="50"/>
  <c r="D44" i="50"/>
  <c r="Z44" i="50"/>
  <c r="F44" i="50"/>
  <c r="J44" i="50"/>
  <c r="K44" i="50"/>
  <c r="Q44" i="50"/>
  <c r="N44" i="50"/>
  <c r="O44" i="50"/>
  <c r="AP44" i="50"/>
  <c r="V44" i="50"/>
  <c r="U44" i="50"/>
  <c r="X44" i="50"/>
  <c r="S44" i="50"/>
  <c r="AH44" i="50"/>
  <c r="AI44" i="50"/>
  <c r="T44" i="50"/>
  <c r="AA44" i="50"/>
  <c r="AD44" i="50"/>
  <c r="AC44" i="50"/>
  <c r="AK44" i="50"/>
  <c r="AM44" i="50"/>
  <c r="AN44" i="50"/>
  <c r="AF44" i="50"/>
  <c r="AE44" i="50"/>
  <c r="AJ44" i="50"/>
  <c r="AO44" i="50"/>
  <c r="G102" i="50"/>
  <c r="AH134" i="50"/>
  <c r="AJ134" i="50"/>
  <c r="AD134" i="50"/>
  <c r="AI129" i="50"/>
  <c r="V129" i="50"/>
  <c r="AD129" i="50"/>
  <c r="F138" i="50"/>
  <c r="AD138" i="50"/>
  <c r="AA138" i="50"/>
  <c r="AH138" i="50"/>
  <c r="AP133" i="50"/>
  <c r="X133" i="50"/>
  <c r="AD133" i="50"/>
  <c r="AH133" i="50"/>
  <c r="E132" i="50"/>
  <c r="AP132" i="50"/>
  <c r="Y132" i="50"/>
  <c r="L132" i="50"/>
  <c r="AC132" i="50"/>
  <c r="AK137" i="50"/>
  <c r="V137" i="50"/>
  <c r="AD137" i="50"/>
  <c r="AN130" i="50"/>
  <c r="AE130" i="50"/>
  <c r="J130" i="50"/>
  <c r="F131" i="50"/>
  <c r="AI131" i="50"/>
  <c r="AN131" i="50"/>
  <c r="AE131" i="50"/>
  <c r="L131" i="50"/>
  <c r="AJ135" i="50"/>
  <c r="O135" i="50"/>
  <c r="U135" i="50"/>
  <c r="N135" i="50"/>
  <c r="AH136" i="50"/>
  <c r="AA136" i="50"/>
  <c r="L136" i="50"/>
  <c r="G117" i="50"/>
  <c r="G110" i="50"/>
  <c r="V131" i="50"/>
  <c r="AH135" i="50"/>
  <c r="Y136" i="50"/>
  <c r="G100" i="50"/>
  <c r="G29" i="50"/>
  <c r="AN137" i="50"/>
  <c r="L130" i="50"/>
  <c r="X131" i="50"/>
  <c r="AF135" i="50"/>
  <c r="Z136" i="50"/>
  <c r="G136" i="50"/>
  <c r="AP134" i="50"/>
  <c r="AK134" i="50"/>
  <c r="Q134" i="50"/>
  <c r="O134" i="50"/>
  <c r="AF129" i="50"/>
  <c r="U129" i="50"/>
  <c r="E138" i="50"/>
  <c r="U138" i="50"/>
  <c r="T138" i="50"/>
  <c r="L138" i="50"/>
  <c r="AI133" i="50"/>
  <c r="T133" i="50"/>
  <c r="V133" i="50"/>
  <c r="AM132" i="50"/>
  <c r="U132" i="50"/>
  <c r="X132" i="50"/>
  <c r="S132" i="50"/>
  <c r="AJ137" i="50"/>
  <c r="O137" i="50"/>
  <c r="T137" i="50"/>
  <c r="F130" i="50"/>
  <c r="AD130" i="50"/>
  <c r="V130" i="50"/>
  <c r="AP130" i="50"/>
  <c r="AM131" i="50"/>
  <c r="Y131" i="50"/>
  <c r="AE135" i="50"/>
  <c r="K135" i="50"/>
  <c r="AN136" i="50"/>
  <c r="O46" i="50"/>
  <c r="P46" i="50"/>
  <c r="I46" i="50"/>
  <c r="D46" i="50"/>
  <c r="J46" i="50"/>
  <c r="N46" i="50"/>
  <c r="T46" i="50"/>
  <c r="K46" i="50"/>
  <c r="Q46" i="50"/>
  <c r="F46" i="50"/>
  <c r="L46" i="50"/>
  <c r="E46" i="50"/>
  <c r="V46" i="50"/>
  <c r="X46" i="50"/>
  <c r="U46" i="50"/>
  <c r="Y46" i="50"/>
  <c r="S46" i="50"/>
  <c r="Z46" i="50"/>
  <c r="AA46" i="50"/>
  <c r="AE46" i="50"/>
  <c r="AF46" i="50"/>
  <c r="AK46" i="50"/>
  <c r="AJ46" i="50"/>
  <c r="AN46" i="50"/>
  <c r="AD46" i="50"/>
  <c r="AP46" i="50"/>
  <c r="AI46" i="50"/>
  <c r="AC46" i="50"/>
  <c r="AH46" i="50"/>
  <c r="AM46" i="50"/>
  <c r="AO46" i="50"/>
  <c r="D20" i="50"/>
  <c r="G128" i="50"/>
  <c r="Y137" i="50"/>
  <c r="U130" i="50"/>
  <c r="J131" i="50"/>
  <c r="AM135" i="50"/>
  <c r="AC136" i="50"/>
  <c r="G120" i="50"/>
  <c r="AO134" i="50"/>
  <c r="AE134" i="50"/>
  <c r="K134" i="50"/>
  <c r="F129" i="50"/>
  <c r="AO129" i="50"/>
  <c r="AN129" i="50"/>
  <c r="X129" i="50"/>
  <c r="K129" i="50"/>
  <c r="D138" i="50"/>
  <c r="AM138" i="50"/>
  <c r="S138" i="50"/>
  <c r="J138" i="50"/>
  <c r="K138" i="50"/>
  <c r="AJ133" i="50"/>
  <c r="N133" i="50"/>
  <c r="P133" i="50"/>
  <c r="Q133" i="50"/>
  <c r="AK132" i="50"/>
  <c r="T132" i="50"/>
  <c r="J132" i="50"/>
  <c r="E137" i="50"/>
  <c r="AC137" i="50"/>
  <c r="AI137" i="50"/>
  <c r="L137" i="50"/>
  <c r="E130" i="50"/>
  <c r="AI130" i="50"/>
  <c r="Z130" i="50"/>
  <c r="S130" i="50"/>
  <c r="T130" i="50"/>
  <c r="AO131" i="50"/>
  <c r="S131" i="50"/>
  <c r="O131" i="50"/>
  <c r="AK131" i="50"/>
  <c r="AA135" i="50"/>
  <c r="T135" i="50"/>
  <c r="AK135" i="50"/>
  <c r="AD136" i="50"/>
  <c r="X136" i="50"/>
  <c r="V136" i="50"/>
  <c r="D45" i="50"/>
  <c r="E45" i="50"/>
  <c r="F45" i="50"/>
  <c r="J45" i="50"/>
  <c r="AD45" i="50"/>
  <c r="K45" i="50"/>
  <c r="L45" i="50"/>
  <c r="N45" i="50"/>
  <c r="Y45" i="50"/>
  <c r="I45" i="50"/>
  <c r="Q45" i="50"/>
  <c r="Z45" i="50"/>
  <c r="X45" i="50"/>
  <c r="AA45" i="50"/>
  <c r="AE45" i="50"/>
  <c r="P45" i="50"/>
  <c r="V45" i="50"/>
  <c r="AC45" i="50"/>
  <c r="O45" i="50"/>
  <c r="U45" i="50"/>
  <c r="T45" i="50"/>
  <c r="S45" i="50"/>
  <c r="AK45" i="50"/>
  <c r="AJ45" i="50"/>
  <c r="AM45" i="50"/>
  <c r="AN45" i="50"/>
  <c r="AF45" i="50"/>
  <c r="AP45" i="50"/>
  <c r="AI45" i="50"/>
  <c r="AH45" i="50"/>
  <c r="AO45" i="50"/>
  <c r="G132" i="50"/>
  <c r="G96" i="50"/>
  <c r="G99" i="50"/>
  <c r="G27" i="50"/>
  <c r="G104" i="50"/>
  <c r="G122" i="50"/>
  <c r="G38" i="50"/>
  <c r="U134" i="50"/>
  <c r="X134" i="50"/>
  <c r="P134" i="50"/>
  <c r="D129" i="50"/>
  <c r="AK129" i="50"/>
  <c r="AC129" i="50"/>
  <c r="N129" i="50"/>
  <c r="Z129" i="50"/>
  <c r="AJ138" i="50"/>
  <c r="AN138" i="50"/>
  <c r="I138" i="50"/>
  <c r="V138" i="50"/>
  <c r="F133" i="50"/>
  <c r="AK133" i="50"/>
  <c r="J133" i="50"/>
  <c r="O133" i="50"/>
  <c r="Y133" i="50"/>
  <c r="AN132" i="50"/>
  <c r="I132" i="50"/>
  <c r="AF132" i="50"/>
  <c r="F137" i="50"/>
  <c r="K137" i="50"/>
  <c r="D130" i="50"/>
  <c r="AM130" i="50"/>
  <c r="Z131" i="50"/>
  <c r="I135" i="50"/>
  <c r="AM136" i="50"/>
  <c r="G118" i="50"/>
  <c r="E31" i="50"/>
  <c r="F31" i="50"/>
  <c r="D31" i="50"/>
  <c r="N147" i="50" l="1"/>
  <c r="E147" i="50"/>
  <c r="D147" i="50"/>
  <c r="J147" i="50"/>
  <c r="F147" i="50"/>
  <c r="W147" i="50"/>
  <c r="AL147" i="50"/>
  <c r="AB147" i="50"/>
  <c r="H147" i="50"/>
  <c r="AG147" i="50"/>
  <c r="R147" i="50"/>
  <c r="Q147" i="50"/>
  <c r="O147" i="50"/>
  <c r="M147" i="50"/>
  <c r="P147" i="50"/>
  <c r="K147" i="50"/>
  <c r="I147" i="50"/>
  <c r="L147" i="50"/>
  <c r="AL45" i="50"/>
  <c r="AB45" i="50"/>
  <c r="W45" i="50"/>
  <c r="AG45" i="50"/>
  <c r="H45" i="50"/>
  <c r="M45" i="50"/>
  <c r="R45" i="50"/>
  <c r="E139" i="50"/>
  <c r="F139" i="50"/>
  <c r="D139" i="50"/>
  <c r="AG139" i="50"/>
  <c r="R139" i="50"/>
  <c r="M139" i="50"/>
  <c r="AL139" i="50"/>
  <c r="AB139" i="50"/>
  <c r="W139" i="50"/>
  <c r="H139" i="50"/>
  <c r="Q148" i="50"/>
  <c r="M148" i="50"/>
  <c r="F148" i="50"/>
  <c r="E148" i="50"/>
  <c r="D148" i="50"/>
  <c r="W148" i="50"/>
  <c r="R148" i="50"/>
  <c r="AL148" i="50"/>
  <c r="AG148" i="50"/>
  <c r="AB148" i="50"/>
  <c r="H148" i="50"/>
  <c r="K148" i="50"/>
  <c r="O148" i="50"/>
  <c r="P148" i="50"/>
  <c r="I148" i="50"/>
  <c r="J148" i="50"/>
  <c r="L148" i="50"/>
  <c r="N148" i="50"/>
  <c r="Q164" i="50"/>
  <c r="F164" i="50"/>
  <c r="E164" i="50"/>
  <c r="D164" i="50"/>
  <c r="L164" i="50"/>
  <c r="W164" i="50"/>
  <c r="T164" i="50"/>
  <c r="AA164" i="50"/>
  <c r="Y164" i="50"/>
  <c r="V164" i="50"/>
  <c r="R164" i="50"/>
  <c r="X164" i="50"/>
  <c r="S164" i="50"/>
  <c r="I164" i="50"/>
  <c r="N164" i="50"/>
  <c r="AL164" i="50"/>
  <c r="AB164" i="50"/>
  <c r="H164" i="50"/>
  <c r="O164" i="50"/>
  <c r="J164" i="50"/>
  <c r="M164" i="50"/>
  <c r="U164" i="50"/>
  <c r="K164" i="50"/>
  <c r="Z164" i="50"/>
  <c r="AG164" i="50"/>
  <c r="P164" i="50"/>
  <c r="N155" i="50"/>
  <c r="J155" i="50"/>
  <c r="E155" i="50"/>
  <c r="F155" i="50"/>
  <c r="D155" i="50"/>
  <c r="AL155" i="50"/>
  <c r="AG155" i="50"/>
  <c r="AB155" i="50"/>
  <c r="T155" i="50"/>
  <c r="S155" i="50"/>
  <c r="V155" i="50"/>
  <c r="W155" i="50"/>
  <c r="R155" i="50"/>
  <c r="L155" i="50"/>
  <c r="O155" i="50"/>
  <c r="M155" i="50"/>
  <c r="P155" i="50"/>
  <c r="K155" i="50"/>
  <c r="H155" i="50"/>
  <c r="U155" i="50"/>
  <c r="Q155" i="50"/>
  <c r="I155" i="50"/>
  <c r="D152" i="50"/>
  <c r="S152" i="50"/>
  <c r="Q152" i="50"/>
  <c r="I152" i="50"/>
  <c r="F152" i="50"/>
  <c r="E152" i="50"/>
  <c r="M152" i="50"/>
  <c r="AL152" i="50"/>
  <c r="AG152" i="50"/>
  <c r="AB152" i="50"/>
  <c r="T152" i="50"/>
  <c r="R152" i="50"/>
  <c r="V152" i="50"/>
  <c r="U152" i="50"/>
  <c r="W152" i="50"/>
  <c r="H152" i="50"/>
  <c r="O152" i="50"/>
  <c r="J152" i="50"/>
  <c r="L152" i="50"/>
  <c r="N152" i="50"/>
  <c r="P152" i="50"/>
  <c r="K152" i="50"/>
  <c r="AG46" i="50"/>
  <c r="R46" i="50"/>
  <c r="AB46" i="50"/>
  <c r="AL46" i="50"/>
  <c r="W46" i="50"/>
  <c r="M46" i="50"/>
  <c r="H46" i="50"/>
  <c r="AB157" i="50"/>
  <c r="E157" i="50"/>
  <c r="AL157" i="50"/>
  <c r="H157" i="50"/>
  <c r="D157" i="50"/>
  <c r="P157" i="50"/>
  <c r="F157" i="50"/>
  <c r="R157" i="50"/>
  <c r="AA157" i="50"/>
  <c r="X157" i="50"/>
  <c r="Z157" i="50"/>
  <c r="AG157" i="50"/>
  <c r="T157" i="50"/>
  <c r="O157" i="50"/>
  <c r="Y157" i="50"/>
  <c r="J157" i="50"/>
  <c r="W157" i="50"/>
  <c r="U157" i="50"/>
  <c r="M157" i="50"/>
  <c r="L157" i="50"/>
  <c r="S157" i="50"/>
  <c r="Q157" i="50"/>
  <c r="K157" i="50"/>
  <c r="V157" i="50"/>
  <c r="I157" i="50"/>
  <c r="N157" i="50"/>
  <c r="M140" i="50"/>
  <c r="F140" i="50"/>
  <c r="E140" i="50"/>
  <c r="D140" i="50"/>
  <c r="W140" i="50"/>
  <c r="AL140" i="50"/>
  <c r="AG140" i="50"/>
  <c r="AB140" i="50"/>
  <c r="R140" i="50"/>
  <c r="I140" i="50"/>
  <c r="L140" i="50"/>
  <c r="K140" i="50"/>
  <c r="J140" i="50"/>
  <c r="H140" i="50"/>
  <c r="M156" i="50"/>
  <c r="F156" i="50"/>
  <c r="E156" i="50"/>
  <c r="D156" i="50"/>
  <c r="Q156" i="50"/>
  <c r="S156" i="50"/>
  <c r="R156" i="50"/>
  <c r="W156" i="50"/>
  <c r="U156" i="50"/>
  <c r="T156" i="50"/>
  <c r="J156" i="50"/>
  <c r="AL156" i="50"/>
  <c r="AB156" i="50"/>
  <c r="AG156" i="50"/>
  <c r="P156" i="50"/>
  <c r="N156" i="50"/>
  <c r="L156" i="50"/>
  <c r="V156" i="50"/>
  <c r="H156" i="50"/>
  <c r="K156" i="50"/>
  <c r="O156" i="50"/>
  <c r="I156" i="50"/>
  <c r="K158" i="50"/>
  <c r="F158" i="50"/>
  <c r="D158" i="50"/>
  <c r="O158" i="50"/>
  <c r="E158" i="50"/>
  <c r="AL158" i="50"/>
  <c r="AG158" i="50"/>
  <c r="AB158" i="50"/>
  <c r="X158" i="50"/>
  <c r="S158" i="50"/>
  <c r="U158" i="50"/>
  <c r="AA158" i="50"/>
  <c r="R158" i="50"/>
  <c r="W158" i="50"/>
  <c r="V158" i="50"/>
  <c r="M158" i="50"/>
  <c r="Y158" i="50"/>
  <c r="H158" i="50"/>
  <c r="T158" i="50"/>
  <c r="I158" i="50"/>
  <c r="P158" i="50"/>
  <c r="N158" i="50"/>
  <c r="Z158" i="50"/>
  <c r="L158" i="50"/>
  <c r="J158" i="50"/>
  <c r="Q158" i="50"/>
  <c r="AG44" i="50"/>
  <c r="AB44" i="50"/>
  <c r="W44" i="50"/>
  <c r="R44" i="50"/>
  <c r="AL44" i="50"/>
  <c r="M44" i="50"/>
  <c r="H44" i="50"/>
  <c r="F162" i="50"/>
  <c r="E162" i="50"/>
  <c r="D162" i="50"/>
  <c r="AA162" i="50"/>
  <c r="V162" i="50"/>
  <c r="X162" i="50"/>
  <c r="R162" i="50"/>
  <c r="Z162" i="50"/>
  <c r="T162" i="50"/>
  <c r="S162" i="50"/>
  <c r="U162" i="50"/>
  <c r="M162" i="50"/>
  <c r="P162" i="50"/>
  <c r="H162" i="50"/>
  <c r="J162" i="50"/>
  <c r="I162" i="50"/>
  <c r="L162" i="50"/>
  <c r="N162" i="50"/>
  <c r="Y162" i="50"/>
  <c r="O162" i="50"/>
  <c r="AL162" i="50"/>
  <c r="AG162" i="50"/>
  <c r="AB162" i="50"/>
  <c r="K162" i="50"/>
  <c r="Q162" i="50"/>
  <c r="W162" i="50"/>
  <c r="E141" i="50"/>
  <c r="D141" i="50"/>
  <c r="AB141" i="50"/>
  <c r="W141" i="50"/>
  <c r="H141" i="50"/>
  <c r="AL141" i="50"/>
  <c r="F141" i="50"/>
  <c r="AG141" i="50"/>
  <c r="M141" i="50"/>
  <c r="L141" i="50"/>
  <c r="K141" i="50"/>
  <c r="I141" i="50"/>
  <c r="J141" i="50"/>
  <c r="R141" i="50"/>
  <c r="W47" i="50"/>
  <c r="AB47" i="50"/>
  <c r="AL47" i="50"/>
  <c r="R47" i="50"/>
  <c r="AG47" i="50"/>
  <c r="H47" i="50"/>
  <c r="M47" i="50"/>
  <c r="P149" i="50"/>
  <c r="E149" i="50"/>
  <c r="AB149" i="50"/>
  <c r="W149" i="50"/>
  <c r="D149" i="50"/>
  <c r="AL149" i="50"/>
  <c r="H149" i="50"/>
  <c r="F149" i="50"/>
  <c r="R149" i="50"/>
  <c r="AG149" i="50"/>
  <c r="N149" i="50"/>
  <c r="Q149" i="50"/>
  <c r="I149" i="50"/>
  <c r="K149" i="50"/>
  <c r="J149" i="50"/>
  <c r="M149" i="50"/>
  <c r="L149" i="50"/>
  <c r="O149" i="50"/>
  <c r="F154" i="50"/>
  <c r="E154" i="50"/>
  <c r="O154" i="50"/>
  <c r="D154" i="50"/>
  <c r="R154" i="50"/>
  <c r="T154" i="50"/>
  <c r="S154" i="50"/>
  <c r="W154" i="50"/>
  <c r="U154" i="50"/>
  <c r="AL154" i="50"/>
  <c r="AG154" i="50"/>
  <c r="AB154" i="50"/>
  <c r="K154" i="50"/>
  <c r="J154" i="50"/>
  <c r="P154" i="50"/>
  <c r="Q154" i="50"/>
  <c r="V154" i="50"/>
  <c r="N154" i="50"/>
  <c r="I154" i="50"/>
  <c r="L154" i="50"/>
  <c r="M154" i="50"/>
  <c r="H154" i="50"/>
  <c r="AB42" i="50"/>
  <c r="W42" i="50"/>
  <c r="AL42" i="50"/>
  <c r="R42" i="50"/>
  <c r="H42" i="50"/>
  <c r="AG42" i="50"/>
  <c r="M42" i="50"/>
  <c r="F143" i="50"/>
  <c r="E143" i="50"/>
  <c r="D143" i="50"/>
  <c r="AL143" i="50"/>
  <c r="AG143" i="50"/>
  <c r="AB143" i="50"/>
  <c r="R143" i="50"/>
  <c r="W143" i="50"/>
  <c r="H143" i="50"/>
  <c r="K143" i="50"/>
  <c r="J143" i="50"/>
  <c r="M143" i="50"/>
  <c r="I143" i="50"/>
  <c r="L143" i="50"/>
  <c r="K142" i="50"/>
  <c r="F142" i="50"/>
  <c r="D142" i="50"/>
  <c r="E142" i="50"/>
  <c r="R142" i="50"/>
  <c r="W142" i="50"/>
  <c r="L142" i="50"/>
  <c r="AG142" i="50"/>
  <c r="AB142" i="50"/>
  <c r="J142" i="50"/>
  <c r="H142" i="50"/>
  <c r="AL142" i="50"/>
  <c r="M142" i="50"/>
  <c r="I142" i="50"/>
  <c r="F159" i="50"/>
  <c r="E159" i="50"/>
  <c r="D159" i="50"/>
  <c r="N159" i="50"/>
  <c r="W159" i="50"/>
  <c r="V159" i="50"/>
  <c r="Y159" i="50"/>
  <c r="AA159" i="50"/>
  <c r="T159" i="50"/>
  <c r="U159" i="50"/>
  <c r="X159" i="50"/>
  <c r="AG159" i="50"/>
  <c r="L159" i="50"/>
  <c r="S159" i="50"/>
  <c r="M159" i="50"/>
  <c r="P159" i="50"/>
  <c r="Z159" i="50"/>
  <c r="H159" i="50"/>
  <c r="K159" i="50"/>
  <c r="Q159" i="50"/>
  <c r="O159" i="50"/>
  <c r="R159" i="50"/>
  <c r="I159" i="50"/>
  <c r="AL159" i="50"/>
  <c r="J159" i="50"/>
  <c r="AB159" i="50"/>
  <c r="E163" i="50"/>
  <c r="F163" i="50"/>
  <c r="J163" i="50"/>
  <c r="D163" i="50"/>
  <c r="AL163" i="50"/>
  <c r="AG163" i="50"/>
  <c r="AB163" i="50"/>
  <c r="Y163" i="50"/>
  <c r="X163" i="50"/>
  <c r="U163" i="50"/>
  <c r="AA163" i="50"/>
  <c r="S163" i="50"/>
  <c r="V163" i="50"/>
  <c r="W163" i="50"/>
  <c r="R163" i="50"/>
  <c r="T163" i="50"/>
  <c r="I163" i="50"/>
  <c r="P163" i="50"/>
  <c r="N163" i="50"/>
  <c r="K163" i="50"/>
  <c r="H163" i="50"/>
  <c r="Q163" i="50"/>
  <c r="L163" i="50"/>
  <c r="O163" i="50"/>
  <c r="M163" i="50"/>
  <c r="Z163" i="50"/>
  <c r="L145" i="50"/>
  <c r="F145" i="50"/>
  <c r="E145" i="50"/>
  <c r="P145" i="50"/>
  <c r="D145" i="50"/>
  <c r="N145" i="50"/>
  <c r="I145" i="50"/>
  <c r="AG145" i="50"/>
  <c r="R145" i="50"/>
  <c r="H145" i="50"/>
  <c r="Q145" i="50"/>
  <c r="O145" i="50"/>
  <c r="K145" i="50"/>
  <c r="W145" i="50"/>
  <c r="AL145" i="50"/>
  <c r="M145" i="50"/>
  <c r="AB145" i="50"/>
  <c r="J145" i="50"/>
  <c r="F150" i="50"/>
  <c r="D150" i="50"/>
  <c r="E150" i="50"/>
  <c r="K150" i="50"/>
  <c r="O150" i="50"/>
  <c r="R150" i="50"/>
  <c r="W150" i="50"/>
  <c r="J150" i="50"/>
  <c r="Q150" i="50"/>
  <c r="L150" i="50"/>
  <c r="I150" i="50"/>
  <c r="H150" i="50"/>
  <c r="M150" i="50"/>
  <c r="AG150" i="50"/>
  <c r="AB150" i="50"/>
  <c r="P150" i="50"/>
  <c r="N150" i="50"/>
  <c r="AL150" i="50"/>
  <c r="AL48" i="50"/>
  <c r="W48" i="50"/>
  <c r="AG48" i="50"/>
  <c r="AB48" i="50"/>
  <c r="R48" i="50"/>
  <c r="H48" i="50"/>
  <c r="M48" i="50"/>
  <c r="D160" i="50"/>
  <c r="Q160" i="50"/>
  <c r="M160" i="50"/>
  <c r="F160" i="50"/>
  <c r="I160" i="50"/>
  <c r="E160" i="50"/>
  <c r="X160" i="50"/>
  <c r="W160" i="50"/>
  <c r="Z160" i="50"/>
  <c r="AL160" i="50"/>
  <c r="AG160" i="50"/>
  <c r="AB160" i="50"/>
  <c r="T160" i="50"/>
  <c r="Y160" i="50"/>
  <c r="R160" i="50"/>
  <c r="V160" i="50"/>
  <c r="U160" i="50"/>
  <c r="L160" i="50"/>
  <c r="P160" i="50"/>
  <c r="AA160" i="50"/>
  <c r="S160" i="50"/>
  <c r="N160" i="50"/>
  <c r="K160" i="50"/>
  <c r="J160" i="50"/>
  <c r="H160" i="50"/>
  <c r="O160" i="50"/>
  <c r="AB49" i="50"/>
  <c r="W49" i="50"/>
  <c r="AL49" i="50"/>
  <c r="H49" i="50"/>
  <c r="AG49" i="50"/>
  <c r="R49" i="50"/>
  <c r="M49" i="50"/>
  <c r="F151" i="50"/>
  <c r="E151" i="50"/>
  <c r="D151" i="50"/>
  <c r="N151" i="50"/>
  <c r="R151" i="50"/>
  <c r="AL151" i="50"/>
  <c r="AG151" i="50"/>
  <c r="AB151" i="50"/>
  <c r="W151" i="50"/>
  <c r="J151" i="50"/>
  <c r="O151" i="50"/>
  <c r="I151" i="50"/>
  <c r="M151" i="50"/>
  <c r="P151" i="50"/>
  <c r="L151" i="50"/>
  <c r="Q151" i="50"/>
  <c r="H151" i="50"/>
  <c r="K151" i="50"/>
  <c r="V153" i="50"/>
  <c r="P153" i="50"/>
  <c r="L153" i="50"/>
  <c r="F153" i="50"/>
  <c r="E153" i="50"/>
  <c r="D153" i="50"/>
  <c r="W153" i="50"/>
  <c r="U153" i="50"/>
  <c r="R153" i="50"/>
  <c r="T153" i="50"/>
  <c r="Q153" i="50"/>
  <c r="O153" i="50"/>
  <c r="H153" i="50"/>
  <c r="M153" i="50"/>
  <c r="K153" i="50"/>
  <c r="AL153" i="50"/>
  <c r="AB153" i="50"/>
  <c r="J153" i="50"/>
  <c r="N153" i="50"/>
  <c r="S153" i="50"/>
  <c r="I153" i="50"/>
  <c r="AG153" i="50"/>
  <c r="AL43" i="50"/>
  <c r="AG43" i="50"/>
  <c r="AB43" i="50"/>
  <c r="W43" i="50"/>
  <c r="R43" i="50"/>
  <c r="M43" i="50"/>
  <c r="H43" i="50"/>
  <c r="F146" i="50"/>
  <c r="E146" i="50"/>
  <c r="D146" i="50"/>
  <c r="AL146" i="50"/>
  <c r="O146" i="50"/>
  <c r="W146" i="50"/>
  <c r="R146" i="50"/>
  <c r="AG146" i="50"/>
  <c r="AB146" i="50"/>
  <c r="N146" i="50"/>
  <c r="Q146" i="50"/>
  <c r="I146" i="50"/>
  <c r="L146" i="50"/>
  <c r="K146" i="50"/>
  <c r="M146" i="50"/>
  <c r="H146" i="50"/>
  <c r="P146" i="50"/>
  <c r="J146" i="50"/>
  <c r="D144" i="50"/>
  <c r="I144" i="50"/>
  <c r="Q144" i="50"/>
  <c r="F144" i="50"/>
  <c r="M144" i="50"/>
  <c r="E144" i="50"/>
  <c r="AL144" i="50"/>
  <c r="AG144" i="50"/>
  <c r="AB144" i="50"/>
  <c r="R144" i="50"/>
  <c r="W144" i="50"/>
  <c r="P144" i="50"/>
  <c r="K144" i="50"/>
  <c r="N144" i="50"/>
  <c r="H144" i="50"/>
  <c r="O144" i="50"/>
  <c r="J144" i="50"/>
  <c r="L144" i="50"/>
  <c r="F161" i="50"/>
  <c r="E161" i="50"/>
  <c r="L161" i="50"/>
  <c r="D161" i="50"/>
  <c r="AL161" i="50"/>
  <c r="AG161" i="50"/>
  <c r="AB161" i="50"/>
  <c r="T161" i="50"/>
  <c r="AA161" i="50"/>
  <c r="Z161" i="50"/>
  <c r="R161" i="50"/>
  <c r="S161" i="50"/>
  <c r="W161" i="50"/>
  <c r="Y161" i="50"/>
  <c r="U161" i="50"/>
  <c r="P161" i="50"/>
  <c r="J161" i="50"/>
  <c r="N161" i="50"/>
  <c r="I161" i="50"/>
  <c r="K161" i="50"/>
  <c r="M161" i="50"/>
  <c r="Q161" i="50"/>
  <c r="O161" i="50"/>
  <c r="X161" i="50"/>
  <c r="V161" i="50"/>
  <c r="H161" i="50"/>
  <c r="C164" i="50"/>
  <c r="G164" i="50"/>
  <c r="G147" i="50"/>
  <c r="C147" i="50"/>
  <c r="C148" i="50"/>
  <c r="G148" i="50"/>
  <c r="C153" i="50"/>
  <c r="G153" i="50"/>
  <c r="G145" i="50"/>
  <c r="C145" i="50"/>
  <c r="C160" i="50"/>
  <c r="G160" i="50"/>
  <c r="C141" i="50"/>
  <c r="G141" i="50"/>
  <c r="C161" i="50"/>
  <c r="G161" i="50"/>
  <c r="G144" i="50"/>
  <c r="C144" i="50"/>
  <c r="G143" i="50"/>
  <c r="C143" i="50"/>
  <c r="G162" i="50"/>
  <c r="C162" i="50"/>
  <c r="G155" i="50"/>
  <c r="C155" i="50"/>
  <c r="C157" i="50"/>
  <c r="G157" i="50"/>
  <c r="C156" i="50"/>
  <c r="G156" i="50"/>
  <c r="C140" i="50"/>
  <c r="G140" i="50"/>
  <c r="G142" i="50"/>
  <c r="C142" i="50"/>
  <c r="G158" i="50"/>
  <c r="C158" i="50"/>
  <c r="G154" i="50"/>
  <c r="C154" i="50"/>
  <c r="C139" i="50"/>
  <c r="G139" i="50"/>
  <c r="G146" i="50"/>
  <c r="C146" i="50"/>
  <c r="C159" i="50"/>
  <c r="G159" i="50"/>
  <c r="G163" i="50"/>
  <c r="C163" i="50"/>
  <c r="B57" i="50"/>
  <c r="C36" i="50"/>
  <c r="B53" i="50"/>
  <c r="B54" i="50"/>
  <c r="B50" i="50"/>
  <c r="B51" i="50"/>
  <c r="B52" i="50"/>
  <c r="B55" i="50"/>
  <c r="B56" i="50"/>
  <c r="G2" i="50"/>
  <c r="B2" i="50"/>
  <c r="AO147" i="50"/>
  <c r="AK147" i="50"/>
  <c r="AC147" i="50"/>
  <c r="J139" i="50"/>
  <c r="I139" i="50"/>
  <c r="AN148" i="50"/>
  <c r="AM148" i="50"/>
  <c r="Y148" i="50"/>
  <c r="AE164" i="50"/>
  <c r="AJ155" i="50"/>
  <c r="AA155" i="50"/>
  <c r="AI152" i="50"/>
  <c r="AH152" i="50"/>
  <c r="AA152" i="50"/>
  <c r="AP157" i="50"/>
  <c r="AC157" i="50"/>
  <c r="V140" i="50"/>
  <c r="Z140" i="50"/>
  <c r="AF156" i="50"/>
  <c r="AO156" i="50"/>
  <c r="AF158" i="50"/>
  <c r="AM162" i="50"/>
  <c r="AF162" i="50"/>
  <c r="AJ141" i="50"/>
  <c r="Q141" i="50"/>
  <c r="S141" i="50"/>
  <c r="AE149" i="50"/>
  <c r="AC149" i="50"/>
  <c r="AO154" i="50"/>
  <c r="AH154" i="50"/>
  <c r="AI143" i="50"/>
  <c r="T143" i="50"/>
  <c r="AM142" i="50"/>
  <c r="AP142" i="50"/>
  <c r="AD142" i="50"/>
  <c r="Y142" i="50"/>
  <c r="AN159" i="50"/>
  <c r="AC159" i="50"/>
  <c r="AE159" i="50"/>
  <c r="AE163" i="50"/>
  <c r="AN145" i="50"/>
  <c r="X145" i="50"/>
  <c r="AE145" i="50"/>
  <c r="AN150" i="50"/>
  <c r="Y150" i="50"/>
  <c r="AD150" i="50"/>
  <c r="AN160" i="50"/>
  <c r="AJ151" i="50"/>
  <c r="T151" i="50"/>
  <c r="AE151" i="50"/>
  <c r="AP153" i="50"/>
  <c r="AC153" i="50"/>
  <c r="AF153" i="50"/>
  <c r="AO146" i="50"/>
  <c r="Y146" i="50"/>
  <c r="AK146" i="50"/>
  <c r="AJ144" i="50"/>
  <c r="X144" i="50"/>
  <c r="AN161" i="50"/>
  <c r="AI161" i="50"/>
  <c r="L57" i="50"/>
  <c r="K57" i="50"/>
  <c r="F57" i="50"/>
  <c r="E57" i="50"/>
  <c r="O57" i="50"/>
  <c r="I57" i="50"/>
  <c r="P57" i="50"/>
  <c r="J57" i="50"/>
  <c r="Q57" i="50"/>
  <c r="AC57" i="50"/>
  <c r="D57" i="50"/>
  <c r="AJ57" i="50"/>
  <c r="T57" i="50"/>
  <c r="S57" i="50"/>
  <c r="AA57" i="50"/>
  <c r="AF57" i="50"/>
  <c r="AM57" i="50"/>
  <c r="U57" i="50"/>
  <c r="Z57" i="50"/>
  <c r="X57" i="50"/>
  <c r="N57" i="50"/>
  <c r="V57" i="50"/>
  <c r="Y57" i="50"/>
  <c r="AK57" i="50"/>
  <c r="AO57" i="50"/>
  <c r="AE57" i="50"/>
  <c r="AD57" i="50"/>
  <c r="AI57" i="50"/>
  <c r="AN57" i="50"/>
  <c r="AH57" i="50"/>
  <c r="AP57" i="50"/>
  <c r="AA56" i="50"/>
  <c r="L56" i="50"/>
  <c r="J56" i="50"/>
  <c r="F56" i="50"/>
  <c r="D56" i="50"/>
  <c r="I56" i="50"/>
  <c r="O56" i="50"/>
  <c r="AH56" i="50"/>
  <c r="P56" i="50"/>
  <c r="N56" i="50"/>
  <c r="K56" i="50"/>
  <c r="E56" i="50"/>
  <c r="X56" i="50"/>
  <c r="Y56" i="50"/>
  <c r="AC56" i="50"/>
  <c r="Q56" i="50"/>
  <c r="V56" i="50"/>
  <c r="U56" i="50"/>
  <c r="AD56" i="50"/>
  <c r="AM56" i="50"/>
  <c r="T56" i="50"/>
  <c r="Z56" i="50"/>
  <c r="AE56" i="50"/>
  <c r="AO56" i="50"/>
  <c r="S56" i="50"/>
  <c r="AK56" i="50"/>
  <c r="AN56" i="50"/>
  <c r="AJ56" i="50"/>
  <c r="AI56" i="50"/>
  <c r="AP56" i="50"/>
  <c r="AF56" i="50"/>
  <c r="G56" i="50"/>
  <c r="G44" i="50"/>
  <c r="G47" i="50"/>
  <c r="G53" i="50"/>
  <c r="D55" i="50"/>
  <c r="J55" i="50"/>
  <c r="E55" i="50"/>
  <c r="K55" i="50"/>
  <c r="Q55" i="50"/>
  <c r="F55" i="50"/>
  <c r="L55" i="50"/>
  <c r="I55" i="50"/>
  <c r="V55" i="50"/>
  <c r="Y55" i="50"/>
  <c r="AN55" i="50"/>
  <c r="N55" i="50"/>
  <c r="T55" i="50"/>
  <c r="U55" i="50"/>
  <c r="S55" i="50"/>
  <c r="Z55" i="50"/>
  <c r="P55" i="50"/>
  <c r="AA55" i="50"/>
  <c r="AH55" i="50"/>
  <c r="O55" i="50"/>
  <c r="X55" i="50"/>
  <c r="AD55" i="50"/>
  <c r="AO55" i="50"/>
  <c r="AF55" i="50"/>
  <c r="AK55" i="50"/>
  <c r="AP55" i="50"/>
  <c r="AM55" i="50"/>
  <c r="AC55" i="50"/>
  <c r="AJ55" i="50"/>
  <c r="AI55" i="50"/>
  <c r="AE55" i="50"/>
  <c r="AN147" i="50"/>
  <c r="AH147" i="50"/>
  <c r="S147" i="50"/>
  <c r="X147" i="50"/>
  <c r="AJ139" i="50"/>
  <c r="AF139" i="50"/>
  <c r="AC139" i="50"/>
  <c r="Q139" i="50"/>
  <c r="AK148" i="50"/>
  <c r="AP164" i="50"/>
  <c r="AF164" i="50"/>
  <c r="AH155" i="50"/>
  <c r="AK155" i="50"/>
  <c r="AO152" i="50"/>
  <c r="AK152" i="50"/>
  <c r="AF152" i="50"/>
  <c r="AH157" i="50"/>
  <c r="AO140" i="50"/>
  <c r="N140" i="50"/>
  <c r="O140" i="50"/>
  <c r="AC156" i="50"/>
  <c r="AD156" i="50"/>
  <c r="AN158" i="50"/>
  <c r="AP158" i="50"/>
  <c r="AD158" i="50"/>
  <c r="AC162" i="50"/>
  <c r="AI141" i="50"/>
  <c r="O141" i="50"/>
  <c r="AC141" i="50"/>
  <c r="AJ149" i="50"/>
  <c r="Z149" i="50"/>
  <c r="V149" i="50"/>
  <c r="AK154" i="50"/>
  <c r="AH143" i="50"/>
  <c r="Q143" i="50"/>
  <c r="S143" i="50"/>
  <c r="AN142" i="50"/>
  <c r="AC142" i="50"/>
  <c r="O142" i="50"/>
  <c r="V142" i="50"/>
  <c r="AF159" i="50"/>
  <c r="AN163" i="50"/>
  <c r="AI163" i="50"/>
  <c r="Z145" i="50"/>
  <c r="T150" i="50"/>
  <c r="AC150" i="50"/>
  <c r="AH151" i="50"/>
  <c r="AC151" i="50"/>
  <c r="AD151" i="50"/>
  <c r="AJ153" i="50"/>
  <c r="Z153" i="50"/>
  <c r="AA153" i="50"/>
  <c r="AN146" i="50"/>
  <c r="AF146" i="50"/>
  <c r="AF144" i="50"/>
  <c r="U144" i="50"/>
  <c r="AC161" i="50"/>
  <c r="AD161" i="50"/>
  <c r="G42" i="50"/>
  <c r="G54" i="50"/>
  <c r="G57" i="50"/>
  <c r="AM147" i="50"/>
  <c r="AD147" i="50"/>
  <c r="V147" i="50"/>
  <c r="AH139" i="50"/>
  <c r="X139" i="50"/>
  <c r="AD139" i="50"/>
  <c r="U139" i="50"/>
  <c r="AC148" i="50"/>
  <c r="AF148" i="50"/>
  <c r="AN164" i="50"/>
  <c r="AF155" i="50"/>
  <c r="AN152" i="50"/>
  <c r="AM152" i="50"/>
  <c r="X152" i="50"/>
  <c r="AD157" i="50"/>
  <c r="AK140" i="50"/>
  <c r="U140" i="50"/>
  <c r="AP156" i="50"/>
  <c r="X156" i="50"/>
  <c r="Y156" i="50"/>
  <c r="AN162" i="50"/>
  <c r="AD141" i="50"/>
  <c r="AK141" i="50"/>
  <c r="X141" i="50"/>
  <c r="AI149" i="50"/>
  <c r="X149" i="50"/>
  <c r="AI154" i="50"/>
  <c r="X154" i="50"/>
  <c r="AN143" i="50"/>
  <c r="AD143" i="50"/>
  <c r="P143" i="50"/>
  <c r="AK142" i="50"/>
  <c r="AA142" i="50"/>
  <c r="Z142" i="50"/>
  <c r="U142" i="50"/>
  <c r="AP159" i="50"/>
  <c r="AO163" i="50"/>
  <c r="AP163" i="50"/>
  <c r="AK145" i="50"/>
  <c r="AI145" i="50"/>
  <c r="AA145" i="50"/>
  <c r="AO150" i="50"/>
  <c r="U150" i="50"/>
  <c r="AE150" i="50"/>
  <c r="AO160" i="50"/>
  <c r="AD160" i="50"/>
  <c r="AA151" i="50"/>
  <c r="Y151" i="50"/>
  <c r="AH153" i="50"/>
  <c r="Y153" i="50"/>
  <c r="X153" i="50"/>
  <c r="V146" i="50"/>
  <c r="U146" i="50"/>
  <c r="AO144" i="50"/>
  <c r="V144" i="50"/>
  <c r="AK144" i="50"/>
  <c r="AF161" i="50"/>
  <c r="AH161" i="50"/>
  <c r="I53" i="50"/>
  <c r="D53" i="50"/>
  <c r="E53" i="50"/>
  <c r="O53" i="50"/>
  <c r="AA53" i="50"/>
  <c r="J53" i="50"/>
  <c r="F53" i="50"/>
  <c r="K53" i="50"/>
  <c r="L53" i="50"/>
  <c r="N53" i="50"/>
  <c r="X53" i="50"/>
  <c r="P53" i="50"/>
  <c r="V53" i="50"/>
  <c r="AC53" i="50"/>
  <c r="T53" i="50"/>
  <c r="S53" i="50"/>
  <c r="Y53" i="50"/>
  <c r="AD53" i="50"/>
  <c r="Q53" i="50"/>
  <c r="U53" i="50"/>
  <c r="Z53" i="50"/>
  <c r="AF53" i="50"/>
  <c r="AI53" i="50"/>
  <c r="AP53" i="50"/>
  <c r="AH53" i="50"/>
  <c r="AO53" i="50"/>
  <c r="AE53" i="50"/>
  <c r="AK53" i="50"/>
  <c r="AJ53" i="50"/>
  <c r="AM53" i="50"/>
  <c r="AN53" i="50"/>
  <c r="C32" i="50"/>
  <c r="AM153" i="50"/>
  <c r="AI144" i="50"/>
  <c r="AM159" i="50"/>
  <c r="AK163" i="50"/>
  <c r="Z151" i="50"/>
  <c r="AE153" i="50"/>
  <c r="AE146" i="50"/>
  <c r="G55" i="50"/>
  <c r="AE147" i="50"/>
  <c r="T147" i="50"/>
  <c r="AK139" i="50"/>
  <c r="T139" i="50"/>
  <c r="O139" i="50"/>
  <c r="AO148" i="50"/>
  <c r="S148" i="50"/>
  <c r="U148" i="50"/>
  <c r="AI164" i="50"/>
  <c r="AJ164" i="50"/>
  <c r="X155" i="50"/>
  <c r="AP152" i="50"/>
  <c r="AC152" i="50"/>
  <c r="AN157" i="50"/>
  <c r="AI140" i="50"/>
  <c r="AC140" i="50"/>
  <c r="AA140" i="50"/>
  <c r="AE156" i="50"/>
  <c r="Z156" i="50"/>
  <c r="AH162" i="50"/>
  <c r="AE162" i="50"/>
  <c r="AN141" i="50"/>
  <c r="U141" i="50"/>
  <c r="AA141" i="50"/>
  <c r="AP149" i="50"/>
  <c r="AH149" i="50"/>
  <c r="Y149" i="50"/>
  <c r="AM154" i="50"/>
  <c r="AF154" i="50"/>
  <c r="AK143" i="50"/>
  <c r="AF143" i="50"/>
  <c r="AP143" i="50"/>
  <c r="N143" i="50"/>
  <c r="AF142" i="50"/>
  <c r="T142" i="50"/>
  <c r="AM163" i="50"/>
  <c r="AH163" i="50"/>
  <c r="AP145" i="50"/>
  <c r="AJ145" i="50"/>
  <c r="U145" i="50"/>
  <c r="AJ150" i="50"/>
  <c r="V150" i="50"/>
  <c r="AM160" i="50"/>
  <c r="AO151" i="50"/>
  <c r="S151" i="50"/>
  <c r="AN153" i="50"/>
  <c r="AJ146" i="50"/>
  <c r="X146" i="50"/>
  <c r="AN144" i="50"/>
  <c r="T144" i="50"/>
  <c r="AD144" i="50"/>
  <c r="AP161" i="50"/>
  <c r="AK161" i="50"/>
  <c r="AE161" i="50"/>
  <c r="K54" i="50"/>
  <c r="AD54" i="50"/>
  <c r="F54" i="50"/>
  <c r="D54" i="50"/>
  <c r="Q54" i="50"/>
  <c r="L54" i="50"/>
  <c r="T54" i="50"/>
  <c r="I54" i="50"/>
  <c r="O54" i="50"/>
  <c r="P54" i="50"/>
  <c r="J54" i="50"/>
  <c r="S54" i="50"/>
  <c r="E54" i="50"/>
  <c r="Z54" i="50"/>
  <c r="AA54" i="50"/>
  <c r="AE54" i="50"/>
  <c r="AC54" i="50"/>
  <c r="U54" i="50"/>
  <c r="AF54" i="50"/>
  <c r="AM54" i="50"/>
  <c r="N54" i="50"/>
  <c r="V54" i="50"/>
  <c r="AP54" i="50"/>
  <c r="X54" i="50"/>
  <c r="AH54" i="50"/>
  <c r="Y54" i="50"/>
  <c r="AI54" i="50"/>
  <c r="AO54" i="50"/>
  <c r="AK54" i="50"/>
  <c r="AN54" i="50"/>
  <c r="AJ54" i="50"/>
  <c r="G31" i="50"/>
  <c r="G45" i="50"/>
  <c r="G50" i="50"/>
  <c r="P141" i="50"/>
  <c r="AE154" i="50"/>
  <c r="AC143" i="50"/>
  <c r="V143" i="50"/>
  <c r="AJ142" i="50"/>
  <c r="Q142" i="50"/>
  <c r="AC163" i="50"/>
  <c r="AH145" i="50"/>
  <c r="AF145" i="50"/>
  <c r="AK150" i="50"/>
  <c r="AC160" i="50"/>
  <c r="AK151" i="50"/>
  <c r="U151" i="50"/>
  <c r="AD153" i="50"/>
  <c r="AA146" i="50"/>
  <c r="AP144" i="50"/>
  <c r="S144" i="50"/>
  <c r="AM161" i="50"/>
  <c r="G49" i="50"/>
  <c r="G52" i="50"/>
  <c r="T146" i="50"/>
  <c r="Y144" i="50"/>
  <c r="AO161" i="50"/>
  <c r="E51" i="50"/>
  <c r="AD51" i="50"/>
  <c r="N51" i="50"/>
  <c r="O51" i="50"/>
  <c r="Y51" i="50"/>
  <c r="L51" i="50"/>
  <c r="F51" i="50"/>
  <c r="D51" i="50"/>
  <c r="AE51" i="50"/>
  <c r="P51" i="50"/>
  <c r="J51" i="50"/>
  <c r="K51" i="50"/>
  <c r="I51" i="50"/>
  <c r="V51" i="50"/>
  <c r="U51" i="50"/>
  <c r="AA51" i="50"/>
  <c r="AC51" i="50"/>
  <c r="AF51" i="50"/>
  <c r="S51" i="50"/>
  <c r="AM51" i="50"/>
  <c r="X51" i="50"/>
  <c r="T51" i="50"/>
  <c r="Q51" i="50"/>
  <c r="Z51" i="50"/>
  <c r="AJ51" i="50"/>
  <c r="AK51" i="50"/>
  <c r="AN51" i="50"/>
  <c r="AI51" i="50"/>
  <c r="AO51" i="50"/>
  <c r="AP51" i="50"/>
  <c r="AH51" i="50"/>
  <c r="G46" i="50"/>
  <c r="Z154" i="50"/>
  <c r="U143" i="50"/>
  <c r="P142" i="50"/>
  <c r="AJ163" i="50"/>
  <c r="Y145" i="50"/>
  <c r="AI150" i="50"/>
  <c r="AF151" i="50"/>
  <c r="AI153" i="50"/>
  <c r="AD146" i="50"/>
  <c r="AA144" i="50"/>
  <c r="U147" i="50"/>
  <c r="AF147" i="50"/>
  <c r="AP139" i="50"/>
  <c r="AI139" i="50"/>
  <c r="V139" i="50"/>
  <c r="L139" i="50"/>
  <c r="Z148" i="50"/>
  <c r="T148" i="50"/>
  <c r="AD164" i="50"/>
  <c r="AD155" i="50"/>
  <c r="Y155" i="50"/>
  <c r="AD152" i="50"/>
  <c r="AI157" i="50"/>
  <c r="AK157" i="50"/>
  <c r="Q140" i="50"/>
  <c r="AP140" i="50"/>
  <c r="X140" i="50"/>
  <c r="P140" i="50"/>
  <c r="AH156" i="50"/>
  <c r="AK158" i="50"/>
  <c r="AH158" i="50"/>
  <c r="AI162" i="50"/>
  <c r="AE141" i="50"/>
  <c r="T141" i="50"/>
  <c r="AN149" i="50"/>
  <c r="AD149" i="50"/>
  <c r="U149" i="50"/>
  <c r="AM143" i="50"/>
  <c r="AE143" i="50"/>
  <c r="N142" i="50"/>
  <c r="AK159" i="50"/>
  <c r="AD145" i="50"/>
  <c r="Z150" i="50"/>
  <c r="AP160" i="50"/>
  <c r="V151" i="50"/>
  <c r="AH146" i="50"/>
  <c r="AC146" i="50"/>
  <c r="E50" i="50"/>
  <c r="F50" i="50"/>
  <c r="L50" i="50"/>
  <c r="S50" i="50"/>
  <c r="V50" i="50"/>
  <c r="I50" i="50"/>
  <c r="O50" i="50"/>
  <c r="J50" i="50"/>
  <c r="K50" i="50"/>
  <c r="D50" i="50"/>
  <c r="T50" i="50"/>
  <c r="X50" i="50"/>
  <c r="AC50" i="50"/>
  <c r="AA50" i="50"/>
  <c r="P50" i="50"/>
  <c r="Q50" i="50"/>
  <c r="Y50" i="50"/>
  <c r="N50" i="50"/>
  <c r="Z50" i="50"/>
  <c r="AH50" i="50"/>
  <c r="U50" i="50"/>
  <c r="AN50" i="50"/>
  <c r="AD50" i="50"/>
  <c r="AJ50" i="50"/>
  <c r="AK50" i="50"/>
  <c r="AF50" i="50"/>
  <c r="AM50" i="50"/>
  <c r="AE50" i="50"/>
  <c r="AI50" i="50"/>
  <c r="AO50" i="50"/>
  <c r="AP50" i="50"/>
  <c r="G48" i="50"/>
  <c r="AI146" i="50"/>
  <c r="AH144" i="50"/>
  <c r="C33" i="50"/>
  <c r="AI142" i="50"/>
  <c r="AH159" i="50"/>
  <c r="AF160" i="50"/>
  <c r="AP146" i="50"/>
  <c r="AM144" i="50"/>
  <c r="E20" i="50"/>
  <c r="AJ147" i="50"/>
  <c r="AA147" i="50"/>
  <c r="AA139" i="50"/>
  <c r="P139" i="50"/>
  <c r="S139" i="50"/>
  <c r="AH148" i="50"/>
  <c r="V148" i="50"/>
  <c r="AJ148" i="50"/>
  <c r="AC164" i="50"/>
  <c r="AN155" i="50"/>
  <c r="AI155" i="50"/>
  <c r="Z155" i="50"/>
  <c r="Z152" i="50"/>
  <c r="AE157" i="50"/>
  <c r="AF157" i="50"/>
  <c r="AN140" i="50"/>
  <c r="AJ140" i="50"/>
  <c r="T140" i="50"/>
  <c r="AF140" i="50"/>
  <c r="AJ156" i="50"/>
  <c r="AK156" i="50"/>
  <c r="AJ158" i="50"/>
  <c r="AO158" i="50"/>
  <c r="AJ162" i="50"/>
  <c r="AO141" i="50"/>
  <c r="V141" i="50"/>
  <c r="AH141" i="50"/>
  <c r="AO149" i="50"/>
  <c r="AF149" i="50"/>
  <c r="AN154" i="50"/>
  <c r="AD154" i="50"/>
  <c r="AC154" i="50"/>
  <c r="Y143" i="50"/>
  <c r="Z143" i="50"/>
  <c r="AH142" i="50"/>
  <c r="X142" i="50"/>
  <c r="AO159" i="50"/>
  <c r="AI159" i="50"/>
  <c r="AD163" i="50"/>
  <c r="T145" i="50"/>
  <c r="AM145" i="50"/>
  <c r="AH150" i="50"/>
  <c r="AA150" i="50"/>
  <c r="AK160" i="50"/>
  <c r="AH160" i="50"/>
  <c r="AM151" i="50"/>
  <c r="AI151" i="50"/>
  <c r="X151" i="50"/>
  <c r="AO153" i="50"/>
  <c r="S146" i="50"/>
  <c r="G41" i="50"/>
  <c r="AK149" i="50"/>
  <c r="O143" i="50"/>
  <c r="X150" i="50"/>
  <c r="AE160" i="50"/>
  <c r="AP147" i="50"/>
  <c r="Y147" i="50"/>
  <c r="AO139" i="50"/>
  <c r="Y139" i="50"/>
  <c r="K139" i="50"/>
  <c r="AM139" i="50"/>
  <c r="AP148" i="50"/>
  <c r="AI148" i="50"/>
  <c r="AE148" i="50"/>
  <c r="AM164" i="50"/>
  <c r="AH164" i="50"/>
  <c r="AO164" i="50"/>
  <c r="AP155" i="50"/>
  <c r="AM155" i="50"/>
  <c r="AE155" i="50"/>
  <c r="Y152" i="50"/>
  <c r="AO157" i="50"/>
  <c r="AH140" i="50"/>
  <c r="AD140" i="50"/>
  <c r="Y140" i="50"/>
  <c r="AN156" i="50"/>
  <c r="AC158" i="50"/>
  <c r="AM158" i="50"/>
  <c r="AP162" i="50"/>
  <c r="AK162" i="50"/>
  <c r="AD162" i="50"/>
  <c r="AM141" i="50"/>
  <c r="Z141" i="50"/>
  <c r="AF141" i="50"/>
  <c r="AM149" i="50"/>
  <c r="T149" i="50"/>
  <c r="S149" i="50"/>
  <c r="AP154" i="50"/>
  <c r="Y154" i="50"/>
  <c r="AA154" i="50"/>
  <c r="AO143" i="50"/>
  <c r="X143" i="50"/>
  <c r="AA143" i="50"/>
  <c r="AE142" i="50"/>
  <c r="AO142" i="50"/>
  <c r="S142" i="50"/>
  <c r="AD159" i="50"/>
  <c r="AF163" i="50"/>
  <c r="AO145" i="50"/>
  <c r="V145" i="50"/>
  <c r="S145" i="50"/>
  <c r="AM150" i="50"/>
  <c r="AF150" i="50"/>
  <c r="S150" i="50"/>
  <c r="AI160" i="50"/>
  <c r="AJ160" i="50"/>
  <c r="AP151" i="50"/>
  <c r="AN151" i="50"/>
  <c r="AK153" i="50"/>
  <c r="Z146" i="50"/>
  <c r="AC144" i="50"/>
  <c r="Z144" i="50"/>
  <c r="F52" i="50"/>
  <c r="AK52" i="50"/>
  <c r="E52" i="50"/>
  <c r="J52" i="50"/>
  <c r="P52" i="50"/>
  <c r="L52" i="50"/>
  <c r="K52" i="50"/>
  <c r="Q52" i="50"/>
  <c r="AM52" i="50"/>
  <c r="I52" i="50"/>
  <c r="S52" i="50"/>
  <c r="D52" i="50"/>
  <c r="T52" i="50"/>
  <c r="V52" i="50"/>
  <c r="AN52" i="50"/>
  <c r="AA52" i="50"/>
  <c r="Y52" i="50"/>
  <c r="Z52" i="50"/>
  <c r="N52" i="50"/>
  <c r="O52" i="50"/>
  <c r="U52" i="50"/>
  <c r="X52" i="50"/>
  <c r="AE52" i="50"/>
  <c r="AJ52" i="50"/>
  <c r="AO52" i="50"/>
  <c r="AP52" i="50"/>
  <c r="AH52" i="50"/>
  <c r="AI52" i="50"/>
  <c r="AF52" i="50"/>
  <c r="AD52" i="50"/>
  <c r="AC52" i="50"/>
  <c r="G43" i="50"/>
  <c r="G32" i="50"/>
  <c r="G51" i="50"/>
  <c r="AI147" i="50"/>
  <c r="Z147" i="50"/>
  <c r="AN139" i="50"/>
  <c r="Z139" i="50"/>
  <c r="N139" i="50"/>
  <c r="AE139" i="50"/>
  <c r="AD148" i="50"/>
  <c r="AA148" i="50"/>
  <c r="X148" i="50"/>
  <c r="AK164" i="50"/>
  <c r="AO155" i="50"/>
  <c r="AC155" i="50"/>
  <c r="AJ152" i="50"/>
  <c r="AE152" i="50"/>
  <c r="AM157" i="50"/>
  <c r="AJ157" i="50"/>
  <c r="AM140" i="50"/>
  <c r="AE140" i="50"/>
  <c r="S140" i="50"/>
  <c r="AM156" i="50"/>
  <c r="AI156" i="50"/>
  <c r="AA156" i="50"/>
  <c r="AI158" i="50"/>
  <c r="AE158" i="50"/>
  <c r="AO162" i="50"/>
  <c r="AP141" i="50"/>
  <c r="N141" i="50"/>
  <c r="Y141" i="50"/>
  <c r="AA149" i="50"/>
  <c r="AJ154" i="50"/>
  <c r="AJ143" i="50"/>
  <c r="AJ159" i="50"/>
  <c r="AC145" i="50"/>
  <c r="AP150" i="50"/>
  <c r="AM146" i="50"/>
  <c r="AE144" i="50"/>
  <c r="AJ161" i="50"/>
  <c r="D32" i="50"/>
  <c r="E32" i="50"/>
  <c r="F32" i="50"/>
  <c r="G33" i="50"/>
  <c r="D33" i="50"/>
  <c r="F33" i="50"/>
  <c r="E33" i="50"/>
  <c r="AB52" i="50" l="1"/>
  <c r="W52" i="50"/>
  <c r="AL52" i="50"/>
  <c r="R52" i="50"/>
  <c r="M52" i="50"/>
  <c r="H52" i="50"/>
  <c r="AG52" i="50"/>
  <c r="AB50" i="50"/>
  <c r="W50" i="50"/>
  <c r="AL50" i="50"/>
  <c r="AG50" i="50"/>
  <c r="R50" i="50"/>
  <c r="H50" i="50"/>
  <c r="M50" i="50"/>
  <c r="AG51" i="50"/>
  <c r="AB51" i="50"/>
  <c r="W51" i="50"/>
  <c r="R51" i="50"/>
  <c r="AL51" i="50"/>
  <c r="M51" i="50"/>
  <c r="H51" i="50"/>
  <c r="AG54" i="50"/>
  <c r="R54" i="50"/>
  <c r="AB54" i="50"/>
  <c r="AL54" i="50"/>
  <c r="W54" i="50"/>
  <c r="H54" i="50"/>
  <c r="M54" i="50"/>
  <c r="R53" i="50"/>
  <c r="AB53" i="50"/>
  <c r="W53" i="50"/>
  <c r="AL53" i="50"/>
  <c r="AG53" i="50"/>
  <c r="H53" i="50"/>
  <c r="M53" i="50"/>
  <c r="W55" i="50"/>
  <c r="AB55" i="50"/>
  <c r="AL55" i="50"/>
  <c r="R55" i="50"/>
  <c r="M55" i="50"/>
  <c r="H55" i="50"/>
  <c r="AG55" i="50"/>
  <c r="R56" i="50"/>
  <c r="AG56" i="50"/>
  <c r="AL56" i="50"/>
  <c r="W56" i="50"/>
  <c r="AB56" i="50"/>
  <c r="H56" i="50"/>
  <c r="M56" i="50"/>
  <c r="W57" i="50"/>
  <c r="AL57" i="50"/>
  <c r="AG57" i="50"/>
  <c r="AB57" i="50"/>
  <c r="R57" i="50"/>
  <c r="H57" i="50"/>
  <c r="M57" i="50"/>
  <c r="G149" i="50"/>
  <c r="C149" i="50"/>
  <c r="C150" i="50"/>
  <c r="G150" i="50"/>
  <c r="G151" i="50"/>
  <c r="C151" i="50"/>
  <c r="C152" i="50"/>
  <c r="G152" i="50"/>
  <c r="B64" i="50"/>
  <c r="B62" i="50"/>
  <c r="B65" i="50"/>
  <c r="B63" i="50"/>
  <c r="B59" i="50"/>
  <c r="B61" i="50"/>
  <c r="B58" i="50"/>
  <c r="B60" i="50"/>
  <c r="C39" i="50"/>
  <c r="C37" i="50"/>
  <c r="C38" i="50"/>
  <c r="C35" i="50"/>
  <c r="C41" i="50"/>
  <c r="C43" i="50"/>
  <c r="C45" i="50"/>
  <c r="C46" i="50"/>
  <c r="C57" i="50"/>
  <c r="C42" i="50"/>
  <c r="C53" i="50"/>
  <c r="C49" i="50"/>
  <c r="C48" i="50"/>
  <c r="C47" i="50"/>
  <c r="C44" i="50"/>
  <c r="C51" i="50"/>
  <c r="C54" i="50"/>
  <c r="C52" i="50"/>
  <c r="C50" i="50"/>
  <c r="C56" i="50"/>
  <c r="C59" i="50"/>
  <c r="B73" i="50"/>
  <c r="B70" i="50"/>
  <c r="B72" i="50"/>
  <c r="B66" i="50"/>
  <c r="B68" i="50"/>
  <c r="C55" i="50"/>
  <c r="I65" i="50"/>
  <c r="D65" i="50"/>
  <c r="P65" i="50"/>
  <c r="J65" i="50"/>
  <c r="Q65" i="50"/>
  <c r="O65" i="50"/>
  <c r="E65" i="50"/>
  <c r="F65" i="50"/>
  <c r="L65" i="50"/>
  <c r="K65" i="50"/>
  <c r="AE65" i="50"/>
  <c r="X65" i="50"/>
  <c r="AD65" i="50"/>
  <c r="N65" i="50"/>
  <c r="Y65" i="50"/>
  <c r="U65" i="50"/>
  <c r="Z65" i="50"/>
  <c r="AN65" i="50"/>
  <c r="T65" i="50"/>
  <c r="AI65" i="50"/>
  <c r="V65" i="50"/>
  <c r="S65" i="50"/>
  <c r="AA65" i="50"/>
  <c r="AF65" i="50"/>
  <c r="AH65" i="50"/>
  <c r="AP65" i="50"/>
  <c r="AC65" i="50"/>
  <c r="AK65" i="50"/>
  <c r="AO65" i="50"/>
  <c r="AJ65" i="50"/>
  <c r="AM65" i="50"/>
  <c r="G58" i="50"/>
  <c r="D63" i="50"/>
  <c r="L63" i="50"/>
  <c r="I63" i="50"/>
  <c r="Q63" i="50"/>
  <c r="AM63" i="50"/>
  <c r="E63" i="50"/>
  <c r="J63" i="50"/>
  <c r="F63" i="50"/>
  <c r="K63" i="50"/>
  <c r="Z63" i="50"/>
  <c r="P63" i="50"/>
  <c r="AA63" i="50"/>
  <c r="O63" i="50"/>
  <c r="X63" i="50"/>
  <c r="S63" i="50"/>
  <c r="V63" i="50"/>
  <c r="Y63" i="50"/>
  <c r="N63" i="50"/>
  <c r="T63" i="50"/>
  <c r="U63" i="50"/>
  <c r="AI63" i="50"/>
  <c r="AC63" i="50"/>
  <c r="AJ63" i="50"/>
  <c r="AE63" i="50"/>
  <c r="AH63" i="50"/>
  <c r="AD63" i="50"/>
  <c r="AO63" i="50"/>
  <c r="AN63" i="50"/>
  <c r="AF63" i="50"/>
  <c r="AK63" i="50"/>
  <c r="AP63" i="50"/>
  <c r="G73" i="50"/>
  <c r="G59" i="50"/>
  <c r="F59" i="50"/>
  <c r="I59" i="50"/>
  <c r="D59" i="50"/>
  <c r="L59" i="50"/>
  <c r="P59" i="50"/>
  <c r="J59" i="50"/>
  <c r="K59" i="50"/>
  <c r="E59" i="50"/>
  <c r="N59" i="50"/>
  <c r="O59" i="50"/>
  <c r="AI59" i="50"/>
  <c r="S59" i="50"/>
  <c r="Z59" i="50"/>
  <c r="Y59" i="50"/>
  <c r="X59" i="50"/>
  <c r="AD59" i="50"/>
  <c r="AE59" i="50"/>
  <c r="Q59" i="50"/>
  <c r="V59" i="50"/>
  <c r="AO59" i="50"/>
  <c r="T59" i="50"/>
  <c r="U59" i="50"/>
  <c r="AA59" i="50"/>
  <c r="AF59" i="50"/>
  <c r="AP59" i="50"/>
  <c r="AH59" i="50"/>
  <c r="AM59" i="50"/>
  <c r="AN59" i="50"/>
  <c r="AC59" i="50"/>
  <c r="AK59" i="50"/>
  <c r="AJ59" i="50"/>
  <c r="G66" i="50"/>
  <c r="G62" i="50"/>
  <c r="F61" i="50"/>
  <c r="J61" i="50"/>
  <c r="K61" i="50"/>
  <c r="AD61" i="50"/>
  <c r="L61" i="50"/>
  <c r="N61" i="50"/>
  <c r="I61" i="50"/>
  <c r="Y61" i="50"/>
  <c r="E61" i="50"/>
  <c r="D61" i="50"/>
  <c r="O61" i="50"/>
  <c r="Q61" i="50"/>
  <c r="Z61" i="50"/>
  <c r="X61" i="50"/>
  <c r="AA61" i="50"/>
  <c r="P61" i="50"/>
  <c r="V61" i="50"/>
  <c r="AC61" i="50"/>
  <c r="U61" i="50"/>
  <c r="T61" i="50"/>
  <c r="AE61" i="50"/>
  <c r="S61" i="50"/>
  <c r="AK61" i="50"/>
  <c r="AJ61" i="50"/>
  <c r="AM61" i="50"/>
  <c r="AN61" i="50"/>
  <c r="AF61" i="50"/>
  <c r="AP61" i="50"/>
  <c r="AI61" i="50"/>
  <c r="AH61" i="50"/>
  <c r="AO61" i="50"/>
  <c r="U73" i="50"/>
  <c r="D73" i="50"/>
  <c r="L73" i="50"/>
  <c r="K73" i="50"/>
  <c r="Z73" i="50"/>
  <c r="F73" i="50"/>
  <c r="I73" i="50"/>
  <c r="P73" i="50"/>
  <c r="O73" i="50"/>
  <c r="J73" i="50"/>
  <c r="Q73" i="50"/>
  <c r="E73" i="50"/>
  <c r="T73" i="50"/>
  <c r="AC73" i="50"/>
  <c r="S73" i="50"/>
  <c r="AA73" i="50"/>
  <c r="AF73" i="50"/>
  <c r="AJ73" i="50"/>
  <c r="AE73" i="50"/>
  <c r="AM73" i="50"/>
  <c r="V73" i="50"/>
  <c r="X73" i="50"/>
  <c r="N73" i="50"/>
  <c r="Y73" i="50"/>
  <c r="AK73" i="50"/>
  <c r="AO73" i="50"/>
  <c r="AP73" i="50"/>
  <c r="AD73" i="50"/>
  <c r="AI73" i="50"/>
  <c r="AN73" i="50"/>
  <c r="AH73" i="50"/>
  <c r="G72" i="50"/>
  <c r="G70" i="50"/>
  <c r="D58" i="50"/>
  <c r="J58" i="50"/>
  <c r="K58" i="50"/>
  <c r="P58" i="50"/>
  <c r="F58" i="50"/>
  <c r="E58" i="50"/>
  <c r="L58" i="50"/>
  <c r="Q58" i="50"/>
  <c r="I58" i="50"/>
  <c r="T58" i="50"/>
  <c r="Y58" i="50"/>
  <c r="Z58" i="50"/>
  <c r="U58" i="50"/>
  <c r="O58" i="50"/>
  <c r="S58" i="50"/>
  <c r="V58" i="50"/>
  <c r="X58" i="50"/>
  <c r="AC58" i="50"/>
  <c r="N58" i="50"/>
  <c r="AA58" i="50"/>
  <c r="AE58" i="50"/>
  <c r="AI58" i="50"/>
  <c r="AF58" i="50"/>
  <c r="AM58" i="50"/>
  <c r="AO58" i="50"/>
  <c r="AP58" i="50"/>
  <c r="AH58" i="50"/>
  <c r="AN58" i="50"/>
  <c r="AD58" i="50"/>
  <c r="AJ58" i="50"/>
  <c r="AK58" i="50"/>
  <c r="K70" i="50"/>
  <c r="E70" i="50"/>
  <c r="D70" i="50"/>
  <c r="L70" i="50"/>
  <c r="J70" i="50"/>
  <c r="I70" i="50"/>
  <c r="N70" i="50"/>
  <c r="O70" i="50"/>
  <c r="P70" i="50"/>
  <c r="T70" i="50"/>
  <c r="F70" i="50"/>
  <c r="Q70" i="50"/>
  <c r="S70" i="50"/>
  <c r="Z70" i="50"/>
  <c r="AA70" i="50"/>
  <c r="AE70" i="50"/>
  <c r="U70" i="50"/>
  <c r="Y70" i="50"/>
  <c r="AF70" i="50"/>
  <c r="AD70" i="50"/>
  <c r="AC70" i="50"/>
  <c r="V70" i="50"/>
  <c r="X70" i="50"/>
  <c r="AM70" i="50"/>
  <c r="AP70" i="50"/>
  <c r="AH70" i="50"/>
  <c r="AI70" i="50"/>
  <c r="AK70" i="50"/>
  <c r="AO70" i="50"/>
  <c r="AN70" i="50"/>
  <c r="AJ70" i="50"/>
  <c r="G68" i="50"/>
  <c r="G61" i="50"/>
  <c r="F60" i="50"/>
  <c r="L60" i="50"/>
  <c r="D60" i="50"/>
  <c r="Y60" i="50"/>
  <c r="I60" i="50"/>
  <c r="E60" i="50"/>
  <c r="P60" i="50"/>
  <c r="Z60" i="50"/>
  <c r="J60" i="50"/>
  <c r="K60" i="50"/>
  <c r="Q60" i="50"/>
  <c r="N60" i="50"/>
  <c r="O60" i="50"/>
  <c r="AD60" i="50"/>
  <c r="V60" i="50"/>
  <c r="U60" i="50"/>
  <c r="X60" i="50"/>
  <c r="S60" i="50"/>
  <c r="T60" i="50"/>
  <c r="AH60" i="50"/>
  <c r="AI60" i="50"/>
  <c r="AA60" i="50"/>
  <c r="AF60" i="50"/>
  <c r="AC60" i="50"/>
  <c r="AK60" i="50"/>
  <c r="AM60" i="50"/>
  <c r="AN60" i="50"/>
  <c r="AE60" i="50"/>
  <c r="AJ60" i="50"/>
  <c r="AP60" i="50"/>
  <c r="AO60" i="50"/>
  <c r="L72" i="50"/>
  <c r="D72" i="50"/>
  <c r="I72" i="50"/>
  <c r="AA72" i="50"/>
  <c r="J72" i="50"/>
  <c r="AO72" i="50"/>
  <c r="E72" i="50"/>
  <c r="N72" i="50"/>
  <c r="F72" i="50"/>
  <c r="K72" i="50"/>
  <c r="O72" i="50"/>
  <c r="X72" i="50"/>
  <c r="Y72" i="50"/>
  <c r="AC72" i="50"/>
  <c r="AH72" i="50"/>
  <c r="Q72" i="50"/>
  <c r="U72" i="50"/>
  <c r="AD72" i="50"/>
  <c r="V72" i="50"/>
  <c r="T72" i="50"/>
  <c r="Z72" i="50"/>
  <c r="P72" i="50"/>
  <c r="S72" i="50"/>
  <c r="AK72" i="50"/>
  <c r="AN72" i="50"/>
  <c r="AJ72" i="50"/>
  <c r="AE72" i="50"/>
  <c r="AI72" i="50"/>
  <c r="AP72" i="50"/>
  <c r="AF72" i="50"/>
  <c r="AM72" i="50"/>
  <c r="G63" i="50"/>
  <c r="G60" i="50"/>
  <c r="E64" i="50"/>
  <c r="F64" i="50"/>
  <c r="N64" i="50"/>
  <c r="K64" i="50"/>
  <c r="L64" i="50"/>
  <c r="I64" i="50"/>
  <c r="O64" i="50"/>
  <c r="D64" i="50"/>
  <c r="J64" i="50"/>
  <c r="T64" i="50"/>
  <c r="Z64" i="50"/>
  <c r="AE64" i="50"/>
  <c r="V64" i="50"/>
  <c r="S64" i="50"/>
  <c r="AM64" i="50"/>
  <c r="AA64" i="50"/>
  <c r="P64" i="50"/>
  <c r="X64" i="50"/>
  <c r="Y64" i="50"/>
  <c r="AC64" i="50"/>
  <c r="Q64" i="50"/>
  <c r="U64" i="50"/>
  <c r="AD64" i="50"/>
  <c r="AF64" i="50"/>
  <c r="AI64" i="50"/>
  <c r="AP64" i="50"/>
  <c r="AH64" i="50"/>
  <c r="AO64" i="50"/>
  <c r="AK64" i="50"/>
  <c r="AN64" i="50"/>
  <c r="AJ64" i="50"/>
  <c r="E66" i="50"/>
  <c r="L66" i="50"/>
  <c r="I66" i="50"/>
  <c r="S66" i="50"/>
  <c r="V66" i="50"/>
  <c r="AH66" i="50"/>
  <c r="D66" i="50"/>
  <c r="J66" i="50"/>
  <c r="K66" i="50"/>
  <c r="O66" i="50"/>
  <c r="F66" i="50"/>
  <c r="N66" i="50"/>
  <c r="T66" i="50"/>
  <c r="AN66" i="50"/>
  <c r="X66" i="50"/>
  <c r="AC66" i="50"/>
  <c r="AA66" i="50"/>
  <c r="P66" i="50"/>
  <c r="Q66" i="50"/>
  <c r="Y66" i="50"/>
  <c r="Z66" i="50"/>
  <c r="U66" i="50"/>
  <c r="AD66" i="50"/>
  <c r="AJ66" i="50"/>
  <c r="AK66" i="50"/>
  <c r="AF66" i="50"/>
  <c r="AM66" i="50"/>
  <c r="AE66" i="50"/>
  <c r="AI66" i="50"/>
  <c r="AO66" i="50"/>
  <c r="AP66" i="50"/>
  <c r="G65" i="50"/>
  <c r="P62" i="50"/>
  <c r="F62" i="50"/>
  <c r="I62" i="50"/>
  <c r="D62" i="50"/>
  <c r="O62" i="50"/>
  <c r="AK62" i="50"/>
  <c r="K62" i="50"/>
  <c r="Q62" i="50"/>
  <c r="L62" i="50"/>
  <c r="E62" i="50"/>
  <c r="J62" i="50"/>
  <c r="T62" i="50"/>
  <c r="V62" i="50"/>
  <c r="X62" i="50"/>
  <c r="U62" i="50"/>
  <c r="Y62" i="50"/>
  <c r="S62" i="50"/>
  <c r="N62" i="50"/>
  <c r="Z62" i="50"/>
  <c r="AA62" i="50"/>
  <c r="AE62" i="50"/>
  <c r="AF62" i="50"/>
  <c r="AJ62" i="50"/>
  <c r="AP62" i="50"/>
  <c r="AI62" i="50"/>
  <c r="AO62" i="50"/>
  <c r="AC62" i="50"/>
  <c r="AH62" i="50"/>
  <c r="AM62" i="50"/>
  <c r="AD62" i="50"/>
  <c r="AN62" i="50"/>
  <c r="E68" i="50"/>
  <c r="J68" i="50"/>
  <c r="L68" i="50"/>
  <c r="K68" i="50"/>
  <c r="Q68" i="50"/>
  <c r="D68" i="50"/>
  <c r="F68" i="50"/>
  <c r="I68" i="50"/>
  <c r="S68" i="50"/>
  <c r="T68" i="50"/>
  <c r="AK68" i="50"/>
  <c r="AM68" i="50"/>
  <c r="Y68" i="50"/>
  <c r="Z68" i="50"/>
  <c r="AP68" i="50"/>
  <c r="AN68" i="50"/>
  <c r="N68" i="50"/>
  <c r="O68" i="50"/>
  <c r="P68" i="50"/>
  <c r="V68" i="50"/>
  <c r="U68" i="50"/>
  <c r="X68" i="50"/>
  <c r="AA68" i="50"/>
  <c r="AE68" i="50"/>
  <c r="AJ68" i="50"/>
  <c r="AO68" i="50"/>
  <c r="AH68" i="50"/>
  <c r="AI68" i="50"/>
  <c r="AD68" i="50"/>
  <c r="AF68" i="50"/>
  <c r="AC68" i="50"/>
  <c r="G64" i="50"/>
  <c r="AB68" i="50" l="1"/>
  <c r="W68" i="50"/>
  <c r="R68" i="50"/>
  <c r="AL68" i="50"/>
  <c r="AG68" i="50"/>
  <c r="H68" i="50"/>
  <c r="M68" i="50"/>
  <c r="AB62" i="50"/>
  <c r="AL62" i="50"/>
  <c r="W62" i="50"/>
  <c r="R62" i="50"/>
  <c r="M62" i="50"/>
  <c r="H62" i="50"/>
  <c r="AG62" i="50"/>
  <c r="AL66" i="50"/>
  <c r="AG66" i="50"/>
  <c r="R66" i="50"/>
  <c r="AB66" i="50"/>
  <c r="M66" i="50"/>
  <c r="W66" i="50"/>
  <c r="H66" i="50"/>
  <c r="C64" i="50"/>
  <c r="AL64" i="50"/>
  <c r="AG64" i="50"/>
  <c r="R64" i="50"/>
  <c r="AB64" i="50"/>
  <c r="W64" i="50"/>
  <c r="M64" i="50"/>
  <c r="H64" i="50"/>
  <c r="AL72" i="50"/>
  <c r="AG72" i="50"/>
  <c r="AB72" i="50"/>
  <c r="W72" i="50"/>
  <c r="H72" i="50"/>
  <c r="M72" i="50"/>
  <c r="R72" i="50"/>
  <c r="AB60" i="50"/>
  <c r="W60" i="50"/>
  <c r="R60" i="50"/>
  <c r="AL60" i="50"/>
  <c r="H60" i="50"/>
  <c r="AG60" i="50"/>
  <c r="M60" i="50"/>
  <c r="AL70" i="50"/>
  <c r="W70" i="50"/>
  <c r="AB70" i="50"/>
  <c r="R70" i="50"/>
  <c r="M70" i="50"/>
  <c r="H70" i="50"/>
  <c r="AG70" i="50"/>
  <c r="AB58" i="50"/>
  <c r="W58" i="50"/>
  <c r="AL58" i="50"/>
  <c r="AG58" i="50"/>
  <c r="R58" i="50"/>
  <c r="H58" i="50"/>
  <c r="M58" i="50"/>
  <c r="AL73" i="50"/>
  <c r="AG73" i="50"/>
  <c r="R73" i="50"/>
  <c r="AB73" i="50"/>
  <c r="W73" i="50"/>
  <c r="M73" i="50"/>
  <c r="H73" i="50"/>
  <c r="AB61" i="50"/>
  <c r="R61" i="50"/>
  <c r="W61" i="50"/>
  <c r="AG61" i="50"/>
  <c r="H61" i="50"/>
  <c r="AL61" i="50"/>
  <c r="M61" i="50"/>
  <c r="AL59" i="50"/>
  <c r="M59" i="50"/>
  <c r="R59" i="50"/>
  <c r="H59" i="50"/>
  <c r="AG59" i="50"/>
  <c r="W59" i="50"/>
  <c r="AB59" i="50"/>
  <c r="W63" i="50"/>
  <c r="AB63" i="50"/>
  <c r="AL63" i="50"/>
  <c r="AG63" i="50"/>
  <c r="R63" i="50"/>
  <c r="H63" i="50"/>
  <c r="M63" i="50"/>
  <c r="AL65" i="50"/>
  <c r="AG65" i="50"/>
  <c r="R65" i="50"/>
  <c r="AB65" i="50"/>
  <c r="W65" i="50"/>
  <c r="H65" i="50"/>
  <c r="M65" i="50"/>
  <c r="C60" i="50"/>
  <c r="C58" i="50"/>
  <c r="C63" i="50"/>
  <c r="C61" i="50"/>
  <c r="C62" i="50"/>
  <c r="B67" i="50"/>
  <c r="B69" i="50"/>
  <c r="B71" i="50"/>
  <c r="C65" i="50"/>
  <c r="C72" i="50"/>
  <c r="C68" i="50"/>
  <c r="C66" i="50"/>
  <c r="C70" i="50"/>
  <c r="B81" i="50"/>
  <c r="B74" i="50"/>
  <c r="B80" i="50"/>
  <c r="B75" i="50"/>
  <c r="C73" i="50"/>
  <c r="B79" i="50"/>
  <c r="B78" i="50"/>
  <c r="B77" i="50"/>
  <c r="B76" i="50"/>
  <c r="E69" i="50"/>
  <c r="I69" i="50"/>
  <c r="X69" i="50"/>
  <c r="D69" i="50"/>
  <c r="F69" i="50"/>
  <c r="J69" i="50"/>
  <c r="AA69" i="50"/>
  <c r="AF69" i="50"/>
  <c r="K69" i="50"/>
  <c r="L69" i="50"/>
  <c r="P69" i="50"/>
  <c r="V69" i="50"/>
  <c r="AC69" i="50"/>
  <c r="AI69" i="50"/>
  <c r="N69" i="50"/>
  <c r="O69" i="50"/>
  <c r="T69" i="50"/>
  <c r="S69" i="50"/>
  <c r="Y69" i="50"/>
  <c r="AD69" i="50"/>
  <c r="U69" i="50"/>
  <c r="Q69" i="50"/>
  <c r="Z69" i="50"/>
  <c r="AP69" i="50"/>
  <c r="AH69" i="50"/>
  <c r="AO69" i="50"/>
  <c r="AE69" i="50"/>
  <c r="AK69" i="50"/>
  <c r="AJ69" i="50"/>
  <c r="AM69" i="50"/>
  <c r="AN69" i="50"/>
  <c r="F74" i="50"/>
  <c r="D74" i="50"/>
  <c r="E74" i="50"/>
  <c r="J74" i="50"/>
  <c r="K74" i="50"/>
  <c r="P74" i="50"/>
  <c r="L74" i="50"/>
  <c r="I74" i="50"/>
  <c r="Q74" i="50"/>
  <c r="T74" i="50"/>
  <c r="Y74" i="50"/>
  <c r="AE74" i="50"/>
  <c r="AI74" i="50"/>
  <c r="N74" i="50"/>
  <c r="Z74" i="50"/>
  <c r="U74" i="50"/>
  <c r="O74" i="50"/>
  <c r="S74" i="50"/>
  <c r="V74" i="50"/>
  <c r="AC74" i="50"/>
  <c r="X74" i="50"/>
  <c r="AA74" i="50"/>
  <c r="AF74" i="50"/>
  <c r="AM74" i="50"/>
  <c r="AO74" i="50"/>
  <c r="AP74" i="50"/>
  <c r="AH74" i="50"/>
  <c r="AN74" i="50"/>
  <c r="AD74" i="50"/>
  <c r="AJ74" i="50"/>
  <c r="AK74" i="50"/>
  <c r="G67" i="50"/>
  <c r="G78" i="50"/>
  <c r="J71" i="50"/>
  <c r="F71" i="50"/>
  <c r="K71" i="50"/>
  <c r="Q71" i="50"/>
  <c r="AH71" i="50"/>
  <c r="L71" i="50"/>
  <c r="D71" i="50"/>
  <c r="E71" i="50"/>
  <c r="I71" i="50"/>
  <c r="V71" i="50"/>
  <c r="Y71" i="50"/>
  <c r="N71" i="50"/>
  <c r="T71" i="50"/>
  <c r="U71" i="50"/>
  <c r="AN71" i="50"/>
  <c r="S71" i="50"/>
  <c r="Z71" i="50"/>
  <c r="P71" i="50"/>
  <c r="AA71" i="50"/>
  <c r="O71" i="50"/>
  <c r="X71" i="50"/>
  <c r="AD71" i="50"/>
  <c r="AO71" i="50"/>
  <c r="AF71" i="50"/>
  <c r="AK71" i="50"/>
  <c r="AP71" i="50"/>
  <c r="AM71" i="50"/>
  <c r="AC71" i="50"/>
  <c r="AJ71" i="50"/>
  <c r="AI71" i="50"/>
  <c r="AE71" i="50"/>
  <c r="E80" i="50"/>
  <c r="O80" i="50"/>
  <c r="N80" i="50"/>
  <c r="K80" i="50"/>
  <c r="D80" i="50"/>
  <c r="F80" i="50"/>
  <c r="L80" i="50"/>
  <c r="I80" i="50"/>
  <c r="J80" i="50"/>
  <c r="V80" i="50"/>
  <c r="T80" i="50"/>
  <c r="Z80" i="50"/>
  <c r="AF80" i="50"/>
  <c r="P80" i="50"/>
  <c r="AA80" i="50"/>
  <c r="S80" i="50"/>
  <c r="X80" i="50"/>
  <c r="Y80" i="50"/>
  <c r="AC80" i="50"/>
  <c r="Q80" i="50"/>
  <c r="U80" i="50"/>
  <c r="AD80" i="50"/>
  <c r="AE80" i="50"/>
  <c r="AI80" i="50"/>
  <c r="AP80" i="50"/>
  <c r="AH80" i="50"/>
  <c r="AO80" i="50"/>
  <c r="AK80" i="50"/>
  <c r="AN80" i="50"/>
  <c r="AJ80" i="50"/>
  <c r="AM80" i="50"/>
  <c r="G71" i="50"/>
  <c r="G77" i="50"/>
  <c r="E75" i="50"/>
  <c r="L75" i="50"/>
  <c r="J75" i="50"/>
  <c r="K75" i="50"/>
  <c r="F75" i="50"/>
  <c r="I75" i="50"/>
  <c r="D75" i="50"/>
  <c r="N75" i="50"/>
  <c r="O75" i="50"/>
  <c r="Q75" i="50"/>
  <c r="AP75" i="50"/>
  <c r="S75" i="50"/>
  <c r="Z75" i="50"/>
  <c r="AI75" i="50"/>
  <c r="Y75" i="50"/>
  <c r="X75" i="50"/>
  <c r="AC75" i="50"/>
  <c r="AD75" i="50"/>
  <c r="AE75" i="50"/>
  <c r="P75" i="50"/>
  <c r="T75" i="50"/>
  <c r="V75" i="50"/>
  <c r="U75" i="50"/>
  <c r="AA75" i="50"/>
  <c r="AN75" i="50"/>
  <c r="AO75" i="50"/>
  <c r="AH75" i="50"/>
  <c r="AK75" i="50"/>
  <c r="AM75" i="50"/>
  <c r="AJ75" i="50"/>
  <c r="AF75" i="50"/>
  <c r="G80" i="50"/>
  <c r="G74" i="50"/>
  <c r="G81" i="50"/>
  <c r="E79" i="50"/>
  <c r="L79" i="50"/>
  <c r="I79" i="50"/>
  <c r="J79" i="50"/>
  <c r="Q79" i="50"/>
  <c r="D79" i="50"/>
  <c r="F79" i="50"/>
  <c r="K79" i="50"/>
  <c r="Z79" i="50"/>
  <c r="AI79" i="50"/>
  <c r="P79" i="50"/>
  <c r="AA79" i="50"/>
  <c r="AM79" i="50"/>
  <c r="O79" i="50"/>
  <c r="X79" i="50"/>
  <c r="S79" i="50"/>
  <c r="V79" i="50"/>
  <c r="Y79" i="50"/>
  <c r="N79" i="50"/>
  <c r="T79" i="50"/>
  <c r="U79" i="50"/>
  <c r="AC79" i="50"/>
  <c r="AJ79" i="50"/>
  <c r="AE79" i="50"/>
  <c r="AH79" i="50"/>
  <c r="AD79" i="50"/>
  <c r="AO79" i="50"/>
  <c r="AN79" i="50"/>
  <c r="AF79" i="50"/>
  <c r="AK79" i="50"/>
  <c r="AP79" i="50"/>
  <c r="G76" i="50"/>
  <c r="I78" i="50"/>
  <c r="P78" i="50"/>
  <c r="V78" i="50"/>
  <c r="O78" i="50"/>
  <c r="F78" i="50"/>
  <c r="D78" i="50"/>
  <c r="J78" i="50"/>
  <c r="K78" i="50"/>
  <c r="E78" i="50"/>
  <c r="L78" i="50"/>
  <c r="N78" i="50"/>
  <c r="X78" i="50"/>
  <c r="U78" i="50"/>
  <c r="AD78" i="50"/>
  <c r="AK78" i="50"/>
  <c r="S78" i="50"/>
  <c r="Z78" i="50"/>
  <c r="AA78" i="50"/>
  <c r="Y78" i="50"/>
  <c r="AE78" i="50"/>
  <c r="AO78" i="50"/>
  <c r="AF78" i="50"/>
  <c r="Q78" i="50"/>
  <c r="T78" i="50"/>
  <c r="AN78" i="50"/>
  <c r="AJ78" i="50"/>
  <c r="AP78" i="50"/>
  <c r="AI78" i="50"/>
  <c r="AC78" i="50"/>
  <c r="AH78" i="50"/>
  <c r="AM78" i="50"/>
  <c r="G75" i="50"/>
  <c r="E77" i="50"/>
  <c r="J77" i="50"/>
  <c r="K77" i="50"/>
  <c r="L77" i="50"/>
  <c r="D77" i="50"/>
  <c r="I77" i="50"/>
  <c r="O77" i="50"/>
  <c r="AE77" i="50"/>
  <c r="Y77" i="50"/>
  <c r="F77" i="50"/>
  <c r="Q77" i="50"/>
  <c r="Z77" i="50"/>
  <c r="U77" i="50"/>
  <c r="X77" i="50"/>
  <c r="AA77" i="50"/>
  <c r="P77" i="50"/>
  <c r="V77" i="50"/>
  <c r="AC77" i="50"/>
  <c r="N77" i="50"/>
  <c r="T77" i="50"/>
  <c r="AD77" i="50"/>
  <c r="S77" i="50"/>
  <c r="AK77" i="50"/>
  <c r="AJ77" i="50"/>
  <c r="AM77" i="50"/>
  <c r="AN77" i="50"/>
  <c r="AF77" i="50"/>
  <c r="AP77" i="50"/>
  <c r="AI77" i="50"/>
  <c r="AH77" i="50"/>
  <c r="AO77" i="50"/>
  <c r="G79" i="50"/>
  <c r="E67" i="50"/>
  <c r="D67" i="50"/>
  <c r="F67" i="50"/>
  <c r="N67" i="50"/>
  <c r="AD67" i="50"/>
  <c r="O67" i="50"/>
  <c r="L67" i="50"/>
  <c r="I67" i="50"/>
  <c r="Y67" i="50"/>
  <c r="AE67" i="50"/>
  <c r="J67" i="50"/>
  <c r="K67" i="50"/>
  <c r="P67" i="50"/>
  <c r="Q67" i="50"/>
  <c r="V67" i="50"/>
  <c r="AJ67" i="50"/>
  <c r="U67" i="50"/>
  <c r="S67" i="50"/>
  <c r="AA67" i="50"/>
  <c r="AF67" i="50"/>
  <c r="T67" i="50"/>
  <c r="X67" i="50"/>
  <c r="Z67" i="50"/>
  <c r="AK67" i="50"/>
  <c r="AN67" i="50"/>
  <c r="AC67" i="50"/>
  <c r="AM67" i="50"/>
  <c r="AI67" i="50"/>
  <c r="AO67" i="50"/>
  <c r="AP67" i="50"/>
  <c r="AH67" i="50"/>
  <c r="I81" i="50"/>
  <c r="E81" i="50"/>
  <c r="F81" i="50"/>
  <c r="P81" i="50"/>
  <c r="K81" i="50"/>
  <c r="J81" i="50"/>
  <c r="Q81" i="50"/>
  <c r="V81" i="50"/>
  <c r="AE81" i="50"/>
  <c r="D81" i="50"/>
  <c r="L81" i="50"/>
  <c r="AI81" i="50"/>
  <c r="AH81" i="50"/>
  <c r="X81" i="50"/>
  <c r="N81" i="50"/>
  <c r="Y81" i="50"/>
  <c r="AD81" i="50"/>
  <c r="T81" i="50"/>
  <c r="AN81" i="50"/>
  <c r="O81" i="50"/>
  <c r="U81" i="50"/>
  <c r="S81" i="50"/>
  <c r="Z81" i="50"/>
  <c r="AA81" i="50"/>
  <c r="AF81" i="50"/>
  <c r="AC81" i="50"/>
  <c r="AP81" i="50"/>
  <c r="AK81" i="50"/>
  <c r="AJ81" i="50"/>
  <c r="AM81" i="50"/>
  <c r="AO81" i="50"/>
  <c r="D76" i="50"/>
  <c r="L76" i="50"/>
  <c r="F76" i="50"/>
  <c r="I76" i="50"/>
  <c r="Y76" i="50"/>
  <c r="V76" i="50"/>
  <c r="AH76" i="50"/>
  <c r="J76" i="50"/>
  <c r="P76" i="50"/>
  <c r="Z76" i="50"/>
  <c r="AI76" i="50"/>
  <c r="E76" i="50"/>
  <c r="K76" i="50"/>
  <c r="Q76" i="50"/>
  <c r="N76" i="50"/>
  <c r="O76" i="50"/>
  <c r="U76" i="50"/>
  <c r="X76" i="50"/>
  <c r="AD76" i="50"/>
  <c r="S76" i="50"/>
  <c r="T76" i="50"/>
  <c r="AA76" i="50"/>
  <c r="AC76" i="50"/>
  <c r="AK76" i="50"/>
  <c r="AM76" i="50"/>
  <c r="AN76" i="50"/>
  <c r="AF76" i="50"/>
  <c r="AE76" i="50"/>
  <c r="AJ76" i="50"/>
  <c r="AO76" i="50"/>
  <c r="AP76" i="50"/>
  <c r="G69" i="50"/>
  <c r="AL76" i="50" l="1"/>
  <c r="AG76" i="50"/>
  <c r="AB76" i="50"/>
  <c r="R76" i="50"/>
  <c r="W76" i="50"/>
  <c r="M76" i="50"/>
  <c r="H76" i="50"/>
  <c r="AG81" i="50"/>
  <c r="R81" i="50"/>
  <c r="AB81" i="50"/>
  <c r="W81" i="50"/>
  <c r="AL81" i="50"/>
  <c r="H81" i="50"/>
  <c r="M81" i="50"/>
  <c r="AL67" i="50"/>
  <c r="M67" i="50"/>
  <c r="R67" i="50"/>
  <c r="AG67" i="50"/>
  <c r="W67" i="50"/>
  <c r="H67" i="50"/>
  <c r="AB67" i="50"/>
  <c r="AB77" i="50"/>
  <c r="R77" i="50"/>
  <c r="W77" i="50"/>
  <c r="AG77" i="50"/>
  <c r="AL77" i="50"/>
  <c r="H77" i="50"/>
  <c r="M77" i="50"/>
  <c r="AG78" i="50"/>
  <c r="R78" i="50"/>
  <c r="AL78" i="50"/>
  <c r="M78" i="50"/>
  <c r="AB78" i="50"/>
  <c r="W78" i="50"/>
  <c r="H78" i="50"/>
  <c r="AL79" i="50"/>
  <c r="AG79" i="50"/>
  <c r="R79" i="50"/>
  <c r="W79" i="50"/>
  <c r="AB79" i="50"/>
  <c r="H79" i="50"/>
  <c r="M79" i="50"/>
  <c r="AL75" i="50"/>
  <c r="AG75" i="50"/>
  <c r="AB75" i="50"/>
  <c r="W75" i="50"/>
  <c r="R75" i="50"/>
  <c r="M75" i="50"/>
  <c r="H75" i="50"/>
  <c r="AG80" i="50"/>
  <c r="AB80" i="50"/>
  <c r="R80" i="50"/>
  <c r="W80" i="50"/>
  <c r="AL80" i="50"/>
  <c r="M80" i="50"/>
  <c r="H80" i="50"/>
  <c r="AB71" i="50"/>
  <c r="AL71" i="50"/>
  <c r="AG71" i="50"/>
  <c r="R71" i="50"/>
  <c r="H71" i="50"/>
  <c r="M71" i="50"/>
  <c r="W71" i="50"/>
  <c r="AL74" i="50"/>
  <c r="AG74" i="50"/>
  <c r="R74" i="50"/>
  <c r="M74" i="50"/>
  <c r="AB74" i="50"/>
  <c r="W74" i="50"/>
  <c r="H74" i="50"/>
  <c r="AB69" i="50"/>
  <c r="AL69" i="50"/>
  <c r="W69" i="50"/>
  <c r="AG69" i="50"/>
  <c r="R69" i="50"/>
  <c r="H69" i="50"/>
  <c r="M69" i="50"/>
  <c r="C69" i="50"/>
  <c r="C67" i="50"/>
  <c r="C71" i="50"/>
  <c r="C75" i="50"/>
  <c r="C80" i="50"/>
  <c r="C74" i="50"/>
  <c r="C77" i="50"/>
  <c r="B82" i="50"/>
  <c r="B89" i="50"/>
  <c r="B88" i="50"/>
  <c r="C81" i="50"/>
  <c r="B87" i="50"/>
  <c r="B83" i="50"/>
  <c r="B86" i="50"/>
  <c r="B85" i="50"/>
  <c r="B84" i="50"/>
  <c r="C76" i="50"/>
  <c r="C78" i="50"/>
  <c r="C79" i="50"/>
  <c r="E86" i="50"/>
  <c r="D86" i="50"/>
  <c r="K86" i="50"/>
  <c r="S86" i="50"/>
  <c r="L86" i="50"/>
  <c r="AP86" i="50"/>
  <c r="F86" i="50"/>
  <c r="I86" i="50"/>
  <c r="O86" i="50"/>
  <c r="P86" i="50"/>
  <c r="J86" i="50"/>
  <c r="N86" i="50"/>
  <c r="U86" i="50"/>
  <c r="Z86" i="50"/>
  <c r="AA86" i="50"/>
  <c r="AE86" i="50"/>
  <c r="AH86" i="50"/>
  <c r="AF86" i="50"/>
  <c r="Q86" i="50"/>
  <c r="V86" i="50"/>
  <c r="Y86" i="50"/>
  <c r="X86" i="50"/>
  <c r="AD86" i="50"/>
  <c r="AC86" i="50"/>
  <c r="T86" i="50"/>
  <c r="AM86" i="50"/>
  <c r="AI86" i="50"/>
  <c r="AK86" i="50"/>
  <c r="AO86" i="50"/>
  <c r="AJ86" i="50"/>
  <c r="AN86" i="50"/>
  <c r="G83" i="50"/>
  <c r="F85" i="50"/>
  <c r="I85" i="50"/>
  <c r="X85" i="50"/>
  <c r="AD85" i="50"/>
  <c r="J85" i="50"/>
  <c r="E85" i="50"/>
  <c r="K85" i="50"/>
  <c r="AA85" i="50"/>
  <c r="D85" i="50"/>
  <c r="L85" i="50"/>
  <c r="P85" i="50"/>
  <c r="V85" i="50"/>
  <c r="AC85" i="50"/>
  <c r="N85" i="50"/>
  <c r="T85" i="50"/>
  <c r="AF85" i="50"/>
  <c r="S85" i="50"/>
  <c r="AI85" i="50"/>
  <c r="O85" i="50"/>
  <c r="U85" i="50"/>
  <c r="Y85" i="50"/>
  <c r="Q85" i="50"/>
  <c r="Z85" i="50"/>
  <c r="AP85" i="50"/>
  <c r="AH85" i="50"/>
  <c r="AO85" i="50"/>
  <c r="AE85" i="50"/>
  <c r="AK85" i="50"/>
  <c r="AJ85" i="50"/>
  <c r="AM85" i="50"/>
  <c r="AN85" i="50"/>
  <c r="G86" i="50"/>
  <c r="D82" i="50"/>
  <c r="L82" i="50"/>
  <c r="I82" i="50"/>
  <c r="T82" i="50"/>
  <c r="S82" i="50"/>
  <c r="V82" i="50"/>
  <c r="F82" i="50"/>
  <c r="J82" i="50"/>
  <c r="K82" i="50"/>
  <c r="E82" i="50"/>
  <c r="O82" i="50"/>
  <c r="N82" i="50"/>
  <c r="X82" i="50"/>
  <c r="AH82" i="50"/>
  <c r="AA82" i="50"/>
  <c r="AN82" i="50"/>
  <c r="P82" i="50"/>
  <c r="Q82" i="50"/>
  <c r="Y82" i="50"/>
  <c r="Z82" i="50"/>
  <c r="U82" i="50"/>
  <c r="AC82" i="50"/>
  <c r="AD82" i="50"/>
  <c r="AJ82" i="50"/>
  <c r="AK82" i="50"/>
  <c r="AF82" i="50"/>
  <c r="AM82" i="50"/>
  <c r="AE82" i="50"/>
  <c r="AI82" i="50"/>
  <c r="AO82" i="50"/>
  <c r="AP82" i="50"/>
  <c r="D84" i="50"/>
  <c r="S84" i="50"/>
  <c r="E84" i="50"/>
  <c r="J84" i="50"/>
  <c r="K84" i="50"/>
  <c r="Q84" i="50"/>
  <c r="F84" i="50"/>
  <c r="I84" i="50"/>
  <c r="P84" i="50"/>
  <c r="L84" i="50"/>
  <c r="T84" i="50"/>
  <c r="AP84" i="50"/>
  <c r="Y84" i="50"/>
  <c r="Z84" i="50"/>
  <c r="AK84" i="50"/>
  <c r="AM84" i="50"/>
  <c r="N84" i="50"/>
  <c r="O84" i="50"/>
  <c r="AA84" i="50"/>
  <c r="AN84" i="50"/>
  <c r="V84" i="50"/>
  <c r="U84" i="50"/>
  <c r="X84" i="50"/>
  <c r="AE84" i="50"/>
  <c r="AJ84" i="50"/>
  <c r="AO84" i="50"/>
  <c r="AF84" i="50"/>
  <c r="AH84" i="50"/>
  <c r="AI84" i="50"/>
  <c r="AD84" i="50"/>
  <c r="AC84" i="50"/>
  <c r="G89" i="50"/>
  <c r="L89" i="50"/>
  <c r="F89" i="50"/>
  <c r="D89" i="50"/>
  <c r="I89" i="50"/>
  <c r="E89" i="50"/>
  <c r="K89" i="50"/>
  <c r="P89" i="50"/>
  <c r="J89" i="50"/>
  <c r="Q89" i="50"/>
  <c r="V89" i="50"/>
  <c r="O89" i="50"/>
  <c r="Z89" i="50"/>
  <c r="U89" i="50"/>
  <c r="T89" i="50"/>
  <c r="S89" i="50"/>
  <c r="AA89" i="50"/>
  <c r="AF89" i="50"/>
  <c r="AC89" i="50"/>
  <c r="AJ89" i="50"/>
  <c r="X89" i="50"/>
  <c r="N89" i="50"/>
  <c r="Y89" i="50"/>
  <c r="AM89" i="50"/>
  <c r="AK89" i="50"/>
  <c r="AD89" i="50"/>
  <c r="AI89" i="50"/>
  <c r="AN89" i="50"/>
  <c r="AO89" i="50"/>
  <c r="AP89" i="50"/>
  <c r="AH89" i="50"/>
  <c r="AE89" i="50"/>
  <c r="G85" i="50"/>
  <c r="E88" i="50"/>
  <c r="L88" i="50"/>
  <c r="I88" i="50"/>
  <c r="J88" i="50"/>
  <c r="AA88" i="50"/>
  <c r="V88" i="50"/>
  <c r="F88" i="50"/>
  <c r="N88" i="50"/>
  <c r="K88" i="50"/>
  <c r="D88" i="50"/>
  <c r="X88" i="50"/>
  <c r="Y88" i="50"/>
  <c r="AC88" i="50"/>
  <c r="AO88" i="50"/>
  <c r="Q88" i="50"/>
  <c r="P88" i="50"/>
  <c r="U88" i="50"/>
  <c r="AD88" i="50"/>
  <c r="O88" i="50"/>
  <c r="AH88" i="50"/>
  <c r="T88" i="50"/>
  <c r="Z88" i="50"/>
  <c r="S88" i="50"/>
  <c r="AK88" i="50"/>
  <c r="AN88" i="50"/>
  <c r="AJ88" i="50"/>
  <c r="AM88" i="50"/>
  <c r="AE88" i="50"/>
  <c r="AI88" i="50"/>
  <c r="AP88" i="50"/>
  <c r="AF88" i="50"/>
  <c r="G87" i="50"/>
  <c r="G84" i="50"/>
  <c r="J87" i="50"/>
  <c r="F87" i="50"/>
  <c r="Q87" i="50"/>
  <c r="K87" i="50"/>
  <c r="E87" i="50"/>
  <c r="L87" i="50"/>
  <c r="D87" i="50"/>
  <c r="I87" i="50"/>
  <c r="V87" i="50"/>
  <c r="Y87" i="50"/>
  <c r="N87" i="50"/>
  <c r="T87" i="50"/>
  <c r="U87" i="50"/>
  <c r="AH87" i="50"/>
  <c r="S87" i="50"/>
  <c r="Z87" i="50"/>
  <c r="AN87" i="50"/>
  <c r="P87" i="50"/>
  <c r="AA87" i="50"/>
  <c r="O87" i="50"/>
  <c r="X87" i="50"/>
  <c r="AD87" i="50"/>
  <c r="AO87" i="50"/>
  <c r="AF87" i="50"/>
  <c r="AK87" i="50"/>
  <c r="AP87" i="50"/>
  <c r="AM87" i="50"/>
  <c r="AC87" i="50"/>
  <c r="AJ87" i="50"/>
  <c r="AI87" i="50"/>
  <c r="AE87" i="50"/>
  <c r="G88" i="50"/>
  <c r="D83" i="50"/>
  <c r="I83" i="50"/>
  <c r="N83" i="50"/>
  <c r="O83" i="50"/>
  <c r="AD83" i="50"/>
  <c r="L83" i="50"/>
  <c r="Y83" i="50"/>
  <c r="E83" i="50"/>
  <c r="F83" i="50"/>
  <c r="J83" i="50"/>
  <c r="K83" i="50"/>
  <c r="AE83" i="50"/>
  <c r="P83" i="50"/>
  <c r="Q83" i="50"/>
  <c r="V83" i="50"/>
  <c r="X83" i="50"/>
  <c r="U83" i="50"/>
  <c r="S83" i="50"/>
  <c r="AA83" i="50"/>
  <c r="AJ83" i="50"/>
  <c r="T83" i="50"/>
  <c r="Z83" i="50"/>
  <c r="AC83" i="50"/>
  <c r="AK83" i="50"/>
  <c r="AF83" i="50"/>
  <c r="AN83" i="50"/>
  <c r="AI83" i="50"/>
  <c r="AO83" i="50"/>
  <c r="AP83" i="50"/>
  <c r="AH83" i="50"/>
  <c r="AM83" i="50"/>
  <c r="G82" i="50"/>
  <c r="AL83" i="50" l="1"/>
  <c r="AG83" i="50"/>
  <c r="AB83" i="50"/>
  <c r="W83" i="50"/>
  <c r="R83" i="50"/>
  <c r="M83" i="50"/>
  <c r="H83" i="50"/>
  <c r="AL87" i="50"/>
  <c r="AG87" i="50"/>
  <c r="R87" i="50"/>
  <c r="W87" i="50"/>
  <c r="M87" i="50"/>
  <c r="AB87" i="50"/>
  <c r="H87" i="50"/>
  <c r="AB88" i="50"/>
  <c r="W88" i="50"/>
  <c r="AL88" i="50"/>
  <c r="AG88" i="50"/>
  <c r="M88" i="50"/>
  <c r="H88" i="50"/>
  <c r="R88" i="50"/>
  <c r="AG89" i="50"/>
  <c r="R89" i="50"/>
  <c r="AB89" i="50"/>
  <c r="W89" i="50"/>
  <c r="M89" i="50"/>
  <c r="AL89" i="50"/>
  <c r="H89" i="50"/>
  <c r="AL84" i="50"/>
  <c r="R84" i="50"/>
  <c r="AG84" i="50"/>
  <c r="W84" i="50"/>
  <c r="M84" i="50"/>
  <c r="AB84" i="50"/>
  <c r="H84" i="50"/>
  <c r="AG82" i="50"/>
  <c r="R82" i="50"/>
  <c r="AB82" i="50"/>
  <c r="W82" i="50"/>
  <c r="M82" i="50"/>
  <c r="AL82" i="50"/>
  <c r="H82" i="50"/>
  <c r="W85" i="50"/>
  <c r="R85" i="50"/>
  <c r="AG85" i="50"/>
  <c r="AB85" i="50"/>
  <c r="M85" i="50"/>
  <c r="H85" i="50"/>
  <c r="AL85" i="50"/>
  <c r="AG86" i="50"/>
  <c r="R86" i="50"/>
  <c r="AB86" i="50"/>
  <c r="AL86" i="50"/>
  <c r="H86" i="50"/>
  <c r="M86" i="50"/>
  <c r="W86" i="50"/>
  <c r="C86" i="50"/>
  <c r="C83" i="50"/>
  <c r="C87" i="50"/>
  <c r="C88" i="50"/>
  <c r="C84" i="50"/>
  <c r="B90" i="50"/>
  <c r="C89" i="50"/>
  <c r="B94" i="50"/>
  <c r="B91" i="50"/>
  <c r="B93" i="50"/>
  <c r="B92" i="50"/>
  <c r="C85" i="50"/>
  <c r="C82" i="50"/>
  <c r="E92" i="50"/>
  <c r="I92" i="50"/>
  <c r="L92" i="50"/>
  <c r="Y92" i="50"/>
  <c r="D92" i="50"/>
  <c r="J92" i="50"/>
  <c r="P92" i="50"/>
  <c r="F92" i="50"/>
  <c r="K92" i="50"/>
  <c r="Q92" i="50"/>
  <c r="Z92" i="50"/>
  <c r="N92" i="50"/>
  <c r="O92" i="50"/>
  <c r="AA92" i="50"/>
  <c r="AH92" i="50"/>
  <c r="AI92" i="50"/>
  <c r="U92" i="50"/>
  <c r="X92" i="50"/>
  <c r="S92" i="50"/>
  <c r="T92" i="50"/>
  <c r="AF92" i="50"/>
  <c r="AD92" i="50"/>
  <c r="AP92" i="50"/>
  <c r="V92" i="50"/>
  <c r="AC92" i="50"/>
  <c r="AK92" i="50"/>
  <c r="AM92" i="50"/>
  <c r="AN92" i="50"/>
  <c r="AE92" i="50"/>
  <c r="AJ92" i="50"/>
  <c r="AO92" i="50"/>
  <c r="Q90" i="50"/>
  <c r="F90" i="50"/>
  <c r="E90" i="50"/>
  <c r="J90" i="50"/>
  <c r="K90" i="50"/>
  <c r="P90" i="50"/>
  <c r="L90" i="50"/>
  <c r="D90" i="50"/>
  <c r="I90" i="50"/>
  <c r="T90" i="50"/>
  <c r="Y90" i="50"/>
  <c r="AC90" i="50"/>
  <c r="Z90" i="50"/>
  <c r="U90" i="50"/>
  <c r="AE90" i="50"/>
  <c r="AI90" i="50"/>
  <c r="O90" i="50"/>
  <c r="S90" i="50"/>
  <c r="V90" i="50"/>
  <c r="N90" i="50"/>
  <c r="X90" i="50"/>
  <c r="AA90" i="50"/>
  <c r="AF90" i="50"/>
  <c r="AM90" i="50"/>
  <c r="AO90" i="50"/>
  <c r="AP90" i="50"/>
  <c r="AH90" i="50"/>
  <c r="AN90" i="50"/>
  <c r="AD90" i="50"/>
  <c r="AJ90" i="50"/>
  <c r="AK90" i="50"/>
  <c r="G91" i="50"/>
  <c r="G92" i="50"/>
  <c r="G94" i="50"/>
  <c r="I94" i="50"/>
  <c r="E94" i="50"/>
  <c r="P94" i="50"/>
  <c r="O94" i="50"/>
  <c r="V94" i="50"/>
  <c r="Y94" i="50"/>
  <c r="K94" i="50"/>
  <c r="L94" i="50"/>
  <c r="D94" i="50"/>
  <c r="J94" i="50"/>
  <c r="F94" i="50"/>
  <c r="N94" i="50"/>
  <c r="X94" i="50"/>
  <c r="U94" i="50"/>
  <c r="S94" i="50"/>
  <c r="AK94" i="50"/>
  <c r="T94" i="50"/>
  <c r="Z94" i="50"/>
  <c r="AA94" i="50"/>
  <c r="AE94" i="50"/>
  <c r="AD94" i="50"/>
  <c r="AF94" i="50"/>
  <c r="AN94" i="50"/>
  <c r="Q94" i="50"/>
  <c r="AJ94" i="50"/>
  <c r="AP94" i="50"/>
  <c r="AI94" i="50"/>
  <c r="AC94" i="50"/>
  <c r="AH94" i="50"/>
  <c r="AM94" i="50"/>
  <c r="AO94" i="50"/>
  <c r="G90" i="50"/>
  <c r="L91" i="50"/>
  <c r="F91" i="50"/>
  <c r="J91" i="50"/>
  <c r="K91" i="50"/>
  <c r="D91" i="50"/>
  <c r="E91" i="50"/>
  <c r="I91" i="50"/>
  <c r="N91" i="50"/>
  <c r="X91" i="50"/>
  <c r="O91" i="50"/>
  <c r="AC91" i="50"/>
  <c r="AO91" i="50"/>
  <c r="S91" i="50"/>
  <c r="Z91" i="50"/>
  <c r="AP91" i="50"/>
  <c r="Q91" i="50"/>
  <c r="Y91" i="50"/>
  <c r="AD91" i="50"/>
  <c r="AE91" i="50"/>
  <c r="P91" i="50"/>
  <c r="T91" i="50"/>
  <c r="V91" i="50"/>
  <c r="AI91" i="50"/>
  <c r="AM91" i="50"/>
  <c r="U91" i="50"/>
  <c r="AA91" i="50"/>
  <c r="AH91" i="50"/>
  <c r="AK91" i="50"/>
  <c r="AN91" i="50"/>
  <c r="AJ91" i="50"/>
  <c r="AF91" i="50"/>
  <c r="G93" i="50"/>
  <c r="D93" i="50"/>
  <c r="E93" i="50"/>
  <c r="J93" i="50"/>
  <c r="K93" i="50"/>
  <c r="L93" i="50"/>
  <c r="I93" i="50"/>
  <c r="F93" i="50"/>
  <c r="Y93" i="50"/>
  <c r="Q93" i="50"/>
  <c r="Z93" i="50"/>
  <c r="AD93" i="50"/>
  <c r="AE93" i="50"/>
  <c r="U93" i="50"/>
  <c r="X93" i="50"/>
  <c r="AA93" i="50"/>
  <c r="P93" i="50"/>
  <c r="V93" i="50"/>
  <c r="AC93" i="50"/>
  <c r="N93" i="50"/>
  <c r="O93" i="50"/>
  <c r="T93" i="50"/>
  <c r="S93" i="50"/>
  <c r="AK93" i="50"/>
  <c r="AJ93" i="50"/>
  <c r="AM93" i="50"/>
  <c r="AN93" i="50"/>
  <c r="AF93" i="50"/>
  <c r="AP93" i="50"/>
  <c r="AI93" i="50"/>
  <c r="AH93" i="50"/>
  <c r="AO93" i="50"/>
  <c r="AG93" i="50" l="1"/>
  <c r="R93" i="50"/>
  <c r="AB93" i="50"/>
  <c r="W93" i="50"/>
  <c r="M93" i="50"/>
  <c r="AL93" i="50"/>
  <c r="H93" i="50"/>
  <c r="AL91" i="50"/>
  <c r="AG91" i="50"/>
  <c r="AB91" i="50"/>
  <c r="W91" i="50"/>
  <c r="R91" i="50"/>
  <c r="M91" i="50"/>
  <c r="H91" i="50"/>
  <c r="AG94" i="50"/>
  <c r="R94" i="50"/>
  <c r="AB94" i="50"/>
  <c r="AL94" i="50"/>
  <c r="W94" i="50"/>
  <c r="M94" i="50"/>
  <c r="H94" i="50"/>
  <c r="AG90" i="50"/>
  <c r="R90" i="50"/>
  <c r="AB90" i="50"/>
  <c r="W90" i="50"/>
  <c r="AL90" i="50"/>
  <c r="H90" i="50"/>
  <c r="M90" i="50"/>
  <c r="AG92" i="50"/>
  <c r="AB92" i="50"/>
  <c r="W92" i="50"/>
  <c r="R92" i="50"/>
  <c r="M92" i="50"/>
  <c r="H92" i="50"/>
  <c r="AL92" i="50"/>
  <c r="C92" i="50"/>
  <c r="C93" i="50"/>
  <c r="C91" i="50"/>
  <c r="C94" i="50"/>
  <c r="C90" i="50"/>
</calcChain>
</file>

<file path=xl/sharedStrings.xml><?xml version="1.0" encoding="utf-8"?>
<sst xmlns="http://schemas.openxmlformats.org/spreadsheetml/2006/main" count="570" uniqueCount="272">
  <si>
    <t>Eion</t>
    <phoneticPr fontId="7"/>
  </si>
  <si>
    <t>Au</t>
    <phoneticPr fontId="7"/>
  </si>
  <si>
    <t>Beam</t>
    <phoneticPr fontId="7"/>
  </si>
  <si>
    <t>elec</t>
    <phoneticPr fontId="7"/>
  </si>
  <si>
    <t>nucl</t>
    <phoneticPr fontId="7"/>
  </si>
  <si>
    <t>MeV/u</t>
    <phoneticPr fontId="7"/>
  </si>
  <si>
    <t>um</t>
    <phoneticPr fontId="7"/>
  </si>
  <si>
    <t>AddInマクロ版 : セル内の式 = srFuncName()</t>
  </si>
  <si>
    <t>Version Update Log</t>
    <phoneticPr fontId="14"/>
  </si>
  <si>
    <t>Update Log</t>
    <phoneticPr fontId="12"/>
  </si>
  <si>
    <t>date</t>
    <phoneticPr fontId="12"/>
  </si>
  <si>
    <t>SRIMfit LET_R plot</t>
    <phoneticPr fontId="12"/>
  </si>
  <si>
    <t>Header</t>
    <phoneticPr fontId="12"/>
  </si>
  <si>
    <t>srim</t>
    <phoneticPr fontId="12"/>
  </si>
  <si>
    <t>Target</t>
    <phoneticPr fontId="12"/>
  </si>
  <si>
    <t>40Ar</t>
    <phoneticPr fontId="7"/>
  </si>
  <si>
    <t>tot</t>
    <phoneticPr fontId="7"/>
  </si>
  <si>
    <t>MeV</t>
    <phoneticPr fontId="7"/>
  </si>
  <si>
    <t>136Xe</t>
    <phoneticPr fontId="7"/>
  </si>
  <si>
    <t>Evac</t>
    <phoneticPr fontId="7"/>
  </si>
  <si>
    <t>Kapton</t>
    <phoneticPr fontId="7"/>
  </si>
  <si>
    <t>Air</t>
    <phoneticPr fontId="7"/>
  </si>
  <si>
    <t>μm</t>
    <phoneticPr fontId="7"/>
  </si>
  <si>
    <t>mm</t>
    <phoneticPr fontId="7"/>
  </si>
  <si>
    <t>airT</t>
    <phoneticPr fontId="7"/>
  </si>
  <si>
    <t>airP</t>
    <phoneticPr fontId="7"/>
  </si>
  <si>
    <t>℃</t>
    <phoneticPr fontId="7"/>
  </si>
  <si>
    <t>Pa</t>
    <phoneticPr fontId="7"/>
  </si>
  <si>
    <t>BeamA</t>
    <phoneticPr fontId="7"/>
  </si>
  <si>
    <t>BeamZ</t>
    <phoneticPr fontId="7"/>
  </si>
  <si>
    <t>Evac</t>
    <phoneticPr fontId="7"/>
  </si>
  <si>
    <t>MeV/u</t>
    <phoneticPr fontId="7"/>
  </si>
  <si>
    <t>GTtl1</t>
    <phoneticPr fontId="12"/>
  </si>
  <si>
    <t>238U</t>
    <phoneticPr fontId="7"/>
  </si>
  <si>
    <t>197Au</t>
    <phoneticPr fontId="7"/>
  </si>
  <si>
    <t>散乱膜</t>
    <rPh sb="0" eb="2">
      <t>サンラン</t>
    </rPh>
    <rPh sb="2" eb="3">
      <t>マク</t>
    </rPh>
    <phoneticPr fontId="7"/>
  </si>
  <si>
    <t>IC1</t>
    <phoneticPr fontId="7"/>
  </si>
  <si>
    <t>Mylar</t>
    <phoneticPr fontId="7"/>
  </si>
  <si>
    <t>PL</t>
    <phoneticPr fontId="7"/>
  </si>
  <si>
    <t>Evac、散乱膜、真空切り膜～照射位置　は、理研E5Aコースで照射する場合の値を記してあります。</t>
    <rPh sb="5" eb="7">
      <t>サンラン</t>
    </rPh>
    <rPh sb="7" eb="8">
      <t>マク</t>
    </rPh>
    <rPh sb="9" eb="11">
      <t>シンクウ</t>
    </rPh>
    <rPh sb="11" eb="12">
      <t>キ</t>
    </rPh>
    <rPh sb="13" eb="14">
      <t>マク</t>
    </rPh>
    <rPh sb="15" eb="17">
      <t>ショウシャ</t>
    </rPh>
    <rPh sb="17" eb="19">
      <t>イチ</t>
    </rPh>
    <rPh sb="22" eb="24">
      <t>リケン</t>
    </rPh>
    <rPh sb="31" eb="33">
      <t>ショウシャ</t>
    </rPh>
    <rPh sb="35" eb="37">
      <t>バアイ</t>
    </rPh>
    <rPh sb="38" eb="39">
      <t>アタイ</t>
    </rPh>
    <rPh sb="40" eb="41">
      <t>キ</t>
    </rPh>
    <phoneticPr fontId="7"/>
  </si>
  <si>
    <t>EJ212</t>
    <phoneticPr fontId="7"/>
  </si>
  <si>
    <t>E点表示用</t>
    <rPh sb="1" eb="2">
      <t>テン</t>
    </rPh>
    <rPh sb="2" eb="4">
      <t>ヒョウジ</t>
    </rPh>
    <rPh sb="4" eb="5">
      <t>ヨウ</t>
    </rPh>
    <phoneticPr fontId="7"/>
  </si>
  <si>
    <t>PL遮光</t>
    <rPh sb="2" eb="4">
      <t>シャコウ</t>
    </rPh>
    <phoneticPr fontId="7"/>
  </si>
  <si>
    <t>ED出口</t>
    <rPh sb="2" eb="4">
      <t>デグチ</t>
    </rPh>
    <phoneticPr fontId="7"/>
  </si>
  <si>
    <t>Air</t>
    <phoneticPr fontId="7"/>
  </si>
  <si>
    <t>mm</t>
    <phoneticPr fontId="7"/>
  </si>
  <si>
    <t>照射位置</t>
    <rPh sb="0" eb="2">
      <t>ショウシャ</t>
    </rPh>
    <rPh sb="2" eb="4">
      <t>イチ</t>
    </rPh>
    <phoneticPr fontId="7"/>
  </si>
  <si>
    <t>E開始点</t>
    <rPh sb="1" eb="3">
      <t>カイシ</t>
    </rPh>
    <rPh sb="3" eb="4">
      <t>テン</t>
    </rPh>
    <phoneticPr fontId="7"/>
  </si>
  <si>
    <t>真空切膜</t>
    <rPh sb="0" eb="2">
      <t>シンクウ</t>
    </rPh>
    <rPh sb="2" eb="3">
      <t>キ</t>
    </rPh>
    <rPh sb="3" eb="4">
      <t>マク</t>
    </rPh>
    <phoneticPr fontId="7"/>
  </si>
  <si>
    <t>E散乱膜</t>
    <rPh sb="1" eb="3">
      <t>サンラン</t>
    </rPh>
    <rPh sb="3" eb="4">
      <t>マク</t>
    </rPh>
    <phoneticPr fontId="7"/>
  </si>
  <si>
    <t>E真空膜</t>
    <rPh sb="1" eb="3">
      <t>シンクウ</t>
    </rPh>
    <rPh sb="3" eb="4">
      <t>マク</t>
    </rPh>
    <phoneticPr fontId="7"/>
  </si>
  <si>
    <t>E IC1</t>
    <phoneticPr fontId="7"/>
  </si>
  <si>
    <t>E PL</t>
    <phoneticPr fontId="7"/>
  </si>
  <si>
    <t>E PL遮光</t>
    <rPh sb="4" eb="6">
      <t>シャコウ</t>
    </rPh>
    <phoneticPr fontId="7"/>
  </si>
  <si>
    <t>E ED出口</t>
    <rPh sb="4" eb="6">
      <t>デグチ</t>
    </rPh>
    <phoneticPr fontId="7"/>
  </si>
  <si>
    <t>E照射位置</t>
    <rPh sb="1" eb="3">
      <t>ショウシャ</t>
    </rPh>
    <rPh sb="3" eb="5">
      <t>イチ</t>
    </rPh>
    <phoneticPr fontId="7"/>
  </si>
  <si>
    <t>in Trget : dE/dX</t>
    <phoneticPr fontId="7"/>
  </si>
  <si>
    <t>: Range</t>
    <phoneticPr fontId="7"/>
  </si>
  <si>
    <t>84Kr</t>
    <phoneticPr fontId="7"/>
  </si>
  <si>
    <t>12C</t>
    <phoneticPr fontId="7"/>
  </si>
  <si>
    <t>Si</t>
    <phoneticPr fontId="12"/>
  </si>
  <si>
    <r>
      <rPr>
        <b/>
        <sz val="11"/>
        <color rgb="FF0000FF"/>
        <rFont val="ＭＳ Ｐゴシック"/>
        <family val="3"/>
        <charset val="128"/>
        <scheme val="minor"/>
      </rPr>
      <t>青字</t>
    </r>
    <r>
      <rPr>
        <sz val="11"/>
        <color theme="1"/>
        <rFont val="ＭＳ Ｐゴシック"/>
        <family val="2"/>
        <charset val="128"/>
        <scheme val="minor"/>
      </rPr>
      <t>：入力箇所</t>
    </r>
    <rPh sb="0" eb="1">
      <t>アオ</t>
    </rPh>
    <rPh sb="1" eb="2">
      <t>ジ</t>
    </rPh>
    <rPh sb="3" eb="5">
      <t>ニュウリョク</t>
    </rPh>
    <rPh sb="5" eb="7">
      <t>カショ</t>
    </rPh>
    <phoneticPr fontId="7"/>
  </si>
  <si>
    <t>4He</t>
    <phoneticPr fontId="7"/>
  </si>
  <si>
    <t>1H</t>
    <phoneticPr fontId="7"/>
  </si>
  <si>
    <t>All Plot用</t>
    <rPh sb="8" eb="9">
      <t>ヨウ</t>
    </rPh>
    <phoneticPr fontId="7"/>
  </si>
  <si>
    <t>&lt; Evac 用</t>
    <rPh sb="7" eb="8">
      <t>ヨウ</t>
    </rPh>
    <phoneticPr fontId="7"/>
  </si>
  <si>
    <t>MeV/u</t>
    <phoneticPr fontId="7"/>
  </si>
  <si>
    <t>理研E5Aコースでは、12Cより軽いビームは供給する予定はありません。</t>
    <rPh sb="0" eb="2">
      <t>リケン</t>
    </rPh>
    <rPh sb="16" eb="17">
      <t>カル</t>
    </rPh>
    <rPh sb="22" eb="24">
      <t>キョウキュウ</t>
    </rPh>
    <rPh sb="26" eb="28">
      <t>ヨテイ</t>
    </rPh>
    <phoneticPr fontId="7"/>
  </si>
  <si>
    <t>http://cyclotron.lbl.gov/base-rad-effects/heavy-ions/</t>
  </si>
  <si>
    <t>Energy</t>
    <phoneticPr fontId="38"/>
  </si>
  <si>
    <t xml:space="preserve"> Range</t>
    <phoneticPr fontId="38"/>
  </si>
  <si>
    <t>Ion</t>
    <phoneticPr fontId="38"/>
  </si>
  <si>
    <t>〔MeV〕</t>
    <phoneticPr fontId="38"/>
  </si>
  <si>
    <t>A</t>
    <phoneticPr fontId="38"/>
  </si>
  <si>
    <t>q</t>
    <phoneticPr fontId="38"/>
  </si>
  <si>
    <t>AMeV</t>
    <phoneticPr fontId="38"/>
  </si>
  <si>
    <t>A/q</t>
    <phoneticPr fontId="38"/>
  </si>
  <si>
    <t>〔MeV/（mg/cm2）〕</t>
    <phoneticPr fontId="38"/>
  </si>
  <si>
    <t xml:space="preserve">  〔μm〕</t>
    <phoneticPr fontId="38"/>
  </si>
  <si>
    <t>18., 4.5</t>
  </si>
  <si>
    <t>0.26,.064</t>
  </si>
  <si>
    <t>180.,179.</t>
  </si>
  <si>
    <t>（注2）</t>
    <rPh sb="1" eb="2">
      <t>チュウ</t>
    </rPh>
    <phoneticPr fontId="38"/>
  </si>
  <si>
    <t>3）BNL（Brookhaven National Laboratory.）</t>
    <phoneticPr fontId="38"/>
  </si>
  <si>
    <t>http://tvdg10.phy.bnl.gov/</t>
  </si>
  <si>
    <t>http://cyclotron.tamu.edu/ref/beams.php</t>
  </si>
  <si>
    <t>http://cyclotron.tamu.edu/ref/beamlist.pdf</t>
  </si>
  <si>
    <t>Energy</t>
    <phoneticPr fontId="38"/>
  </si>
  <si>
    <t>A</t>
    <phoneticPr fontId="38"/>
  </si>
  <si>
    <t>A/q</t>
    <phoneticPr fontId="38"/>
  </si>
  <si>
    <t>q</t>
    <phoneticPr fontId="38"/>
  </si>
  <si>
    <t>AMeV</t>
    <phoneticPr fontId="38"/>
  </si>
  <si>
    <t>1H</t>
    <phoneticPr fontId="38"/>
  </si>
  <si>
    <t>A</t>
    <phoneticPr fontId="38"/>
  </si>
  <si>
    <t>UCL（Louvain-la-Neuve_Belgium）</t>
  </si>
  <si>
    <t>O</t>
    <phoneticPr fontId="38"/>
  </si>
  <si>
    <t>http://www.cyc.ucl.ac.be/HIF/HIF.php</t>
  </si>
  <si>
    <t>Ne</t>
    <phoneticPr fontId="38"/>
  </si>
  <si>
    <t>Ar</t>
    <phoneticPr fontId="38"/>
  </si>
  <si>
    <t>Kr</t>
    <phoneticPr fontId="38"/>
  </si>
  <si>
    <t>https://www.jyu.fi/fysiikka/en/research/accelerator/radef/cocktail</t>
  </si>
  <si>
    <t>宇宙用半導体照射施設の HomePage から抽出した値です。</t>
    <rPh sb="0" eb="3">
      <t>ウチュウヨウ</t>
    </rPh>
    <rPh sb="3" eb="6">
      <t>ハンドウタイ</t>
    </rPh>
    <rPh sb="6" eb="8">
      <t>ショウシャ</t>
    </rPh>
    <rPh sb="8" eb="10">
      <t>シセツ</t>
    </rPh>
    <rPh sb="23" eb="25">
      <t>チュウシュツ</t>
    </rPh>
    <rPh sb="27" eb="28">
      <t>アタイ</t>
    </rPh>
    <phoneticPr fontId="38"/>
  </si>
  <si>
    <t>1）Texas A&amp;M University</t>
    <phoneticPr fontId="38"/>
  </si>
  <si>
    <t>2）LBNL（Lawrance Berekeley National Laboratory）</t>
    <phoneticPr fontId="38"/>
  </si>
  <si>
    <t>5）放医研HIMAC中エネルギ-ビーム室</t>
    <rPh sb="2" eb="5">
      <t>ホウイケン</t>
    </rPh>
    <rPh sb="10" eb="11">
      <t>チュウ</t>
    </rPh>
    <rPh sb="19" eb="20">
      <t>シツ</t>
    </rPh>
    <phoneticPr fontId="38"/>
  </si>
  <si>
    <r>
      <t>20</t>
    </r>
    <r>
      <rPr>
        <sz val="11"/>
        <color theme="1"/>
        <rFont val="ＭＳ Ｐゴシック"/>
        <family val="3"/>
        <charset val="128"/>
        <scheme val="minor"/>
      </rPr>
      <t>Ne</t>
    </r>
    <phoneticPr fontId="38"/>
  </si>
  <si>
    <r>
      <t>22</t>
    </r>
    <r>
      <rPr>
        <sz val="11"/>
        <color theme="1"/>
        <rFont val="ＭＳ Ｐゴシック"/>
        <family val="3"/>
        <charset val="128"/>
        <scheme val="minor"/>
      </rPr>
      <t>Ne</t>
    </r>
    <phoneticPr fontId="38"/>
  </si>
  <si>
    <r>
      <t>40</t>
    </r>
    <r>
      <rPr>
        <sz val="11"/>
        <color theme="1"/>
        <rFont val="ＭＳ Ｐゴシック"/>
        <family val="3"/>
        <charset val="128"/>
        <scheme val="minor"/>
      </rPr>
      <t>Ar</t>
    </r>
    <phoneticPr fontId="38"/>
  </si>
  <si>
    <r>
      <t>78</t>
    </r>
    <r>
      <rPr>
        <sz val="11"/>
        <color theme="1"/>
        <rFont val="ＭＳ Ｐゴシック"/>
        <family val="3"/>
        <charset val="128"/>
        <scheme val="minor"/>
      </rPr>
      <t>Kr</t>
    </r>
    <phoneticPr fontId="38"/>
  </si>
  <si>
    <r>
      <t>84</t>
    </r>
    <r>
      <rPr>
        <sz val="11"/>
        <color theme="1"/>
        <rFont val="ＭＳ Ｐゴシック"/>
        <family val="3"/>
        <charset val="128"/>
        <scheme val="minor"/>
      </rPr>
      <t>Kr</t>
    </r>
    <phoneticPr fontId="38"/>
  </si>
  <si>
    <r>
      <t>63</t>
    </r>
    <r>
      <rPr>
        <sz val="11"/>
        <color theme="1"/>
        <rFont val="ＭＳ Ｐゴシック"/>
        <family val="3"/>
        <charset val="128"/>
        <scheme val="minor"/>
      </rPr>
      <t>Cu</t>
    </r>
    <phoneticPr fontId="38"/>
  </si>
  <si>
    <r>
      <t>129</t>
    </r>
    <r>
      <rPr>
        <sz val="11"/>
        <color theme="1"/>
        <rFont val="ＭＳ Ｐゴシック"/>
        <family val="3"/>
        <charset val="128"/>
        <scheme val="minor"/>
      </rPr>
      <t>Xe</t>
    </r>
    <phoneticPr fontId="38"/>
  </si>
  <si>
    <r>
      <t>109</t>
    </r>
    <r>
      <rPr>
        <sz val="11"/>
        <color theme="1"/>
        <rFont val="ＭＳ Ｐゴシック"/>
        <family val="3"/>
        <charset val="128"/>
        <scheme val="minor"/>
      </rPr>
      <t>Ag</t>
    </r>
    <phoneticPr fontId="38"/>
  </si>
  <si>
    <r>
      <t>141</t>
    </r>
    <r>
      <rPr>
        <sz val="11"/>
        <color theme="1"/>
        <rFont val="ＭＳ Ｐゴシック"/>
        <family val="3"/>
        <charset val="128"/>
        <scheme val="minor"/>
      </rPr>
      <t>Pr</t>
    </r>
    <phoneticPr fontId="38"/>
  </si>
  <si>
    <r>
      <t>165</t>
    </r>
    <r>
      <rPr>
        <sz val="11"/>
        <color theme="1"/>
        <rFont val="ＭＳ Ｐゴシック"/>
        <family val="3"/>
        <charset val="128"/>
        <scheme val="minor"/>
      </rPr>
      <t>Ho</t>
    </r>
    <phoneticPr fontId="38"/>
  </si>
  <si>
    <r>
      <t>181</t>
    </r>
    <r>
      <rPr>
        <sz val="11"/>
        <color theme="1"/>
        <rFont val="ＭＳ Ｐゴシック"/>
        <family val="3"/>
        <charset val="128"/>
        <scheme val="minor"/>
      </rPr>
      <t>Ta</t>
    </r>
    <phoneticPr fontId="38"/>
  </si>
  <si>
    <r>
      <t>197</t>
    </r>
    <r>
      <rPr>
        <sz val="11"/>
        <color theme="1"/>
        <rFont val="ＭＳ Ｐゴシック"/>
        <family val="3"/>
        <charset val="128"/>
        <scheme val="minor"/>
      </rPr>
      <t>Au</t>
    </r>
    <phoneticPr fontId="38"/>
  </si>
  <si>
    <t>《その他の施設》</t>
    <rPh sb="3" eb="4">
      <t>ホカ</t>
    </rPh>
    <rPh sb="5" eb="7">
      <t>シセツ</t>
    </rPh>
    <phoneticPr fontId="38"/>
  </si>
  <si>
    <t>①【40 MeV/u】</t>
    <phoneticPr fontId="38"/>
  </si>
  <si>
    <t>②【25 MeV/u】</t>
    <phoneticPr fontId="38"/>
  </si>
  <si>
    <t>③【15 MeV/u】</t>
    <phoneticPr fontId="38"/>
  </si>
  <si>
    <t>Surface LET</t>
    <phoneticPr fontId="38"/>
  </si>
  <si>
    <r>
      <t>4</t>
    </r>
    <r>
      <rPr>
        <sz val="11"/>
        <color theme="1"/>
        <rFont val="ＭＳ Ｐゴシック"/>
        <family val="3"/>
        <charset val="128"/>
        <scheme val="minor"/>
      </rPr>
      <t>He</t>
    </r>
    <phoneticPr fontId="38"/>
  </si>
  <si>
    <r>
      <t>14</t>
    </r>
    <r>
      <rPr>
        <sz val="11"/>
        <color theme="1"/>
        <rFont val="ＭＳ Ｐゴシック"/>
        <family val="3"/>
        <charset val="128"/>
        <scheme val="minor"/>
      </rPr>
      <t>N</t>
    </r>
    <phoneticPr fontId="38"/>
  </si>
  <si>
    <r>
      <t>107</t>
    </r>
    <r>
      <rPr>
        <sz val="11"/>
        <color theme="1"/>
        <rFont val="ＭＳ Ｐゴシック"/>
        <family val="3"/>
        <charset val="128"/>
        <scheme val="minor"/>
      </rPr>
      <t>Ag</t>
    </r>
    <phoneticPr fontId="38"/>
  </si>
  <si>
    <r>
      <t>12</t>
    </r>
    <r>
      <rPr>
        <sz val="11"/>
        <color theme="1"/>
        <rFont val="ＭＳ Ｐゴシック"/>
        <family val="3"/>
        <charset val="128"/>
        <scheme val="minor"/>
      </rPr>
      <t>C</t>
    </r>
    <r>
      <rPr>
        <vertAlign val="superscript"/>
        <sz val="11"/>
        <color theme="1"/>
        <rFont val="ＭＳ Ｐゴシック"/>
        <family val="3"/>
        <charset val="128"/>
        <scheme val="minor"/>
      </rPr>
      <t>+4</t>
    </r>
  </si>
  <si>
    <r>
      <t>11</t>
    </r>
    <r>
      <rPr>
        <sz val="11"/>
        <color theme="1"/>
        <rFont val="ＭＳ Ｐゴシック"/>
        <family val="3"/>
        <charset val="128"/>
        <scheme val="minor"/>
      </rPr>
      <t>B</t>
    </r>
    <r>
      <rPr>
        <vertAlign val="superscript"/>
        <sz val="11"/>
        <color theme="1"/>
        <rFont val="ＭＳ Ｐゴシック"/>
        <family val="3"/>
        <charset val="128"/>
        <scheme val="minor"/>
      </rPr>
      <t>+3</t>
    </r>
  </si>
  <si>
    <r>
      <t>HeH</t>
    </r>
    <r>
      <rPr>
        <vertAlign val="superscript"/>
        <sz val="11"/>
        <color theme="1"/>
        <rFont val="ＭＳ Ｐゴシック"/>
        <family val="3"/>
        <charset val="128"/>
        <scheme val="minor"/>
      </rPr>
      <t>+1*</t>
    </r>
  </si>
  <si>
    <r>
      <t>15</t>
    </r>
    <r>
      <rPr>
        <sz val="11"/>
        <color theme="1"/>
        <rFont val="ＭＳ Ｐゴシック"/>
        <family val="3"/>
        <charset val="128"/>
        <scheme val="minor"/>
      </rPr>
      <t>N</t>
    </r>
    <r>
      <rPr>
        <vertAlign val="superscript"/>
        <sz val="11"/>
        <color theme="1"/>
        <rFont val="ＭＳ Ｐゴシック"/>
        <family val="3"/>
        <charset val="128"/>
        <scheme val="minor"/>
      </rPr>
      <t>+5</t>
    </r>
  </si>
  <si>
    <r>
      <t>18</t>
    </r>
    <r>
      <rPr>
        <sz val="11"/>
        <color theme="1"/>
        <rFont val="ＭＳ Ｐゴシック"/>
        <family val="3"/>
        <charset val="128"/>
        <scheme val="minor"/>
      </rPr>
      <t>O</t>
    </r>
    <r>
      <rPr>
        <vertAlign val="superscript"/>
        <sz val="11"/>
        <color theme="1"/>
        <rFont val="ＭＳ Ｐゴシック"/>
        <family val="3"/>
        <charset val="128"/>
        <scheme val="minor"/>
      </rPr>
      <t>+5</t>
    </r>
  </si>
  <si>
    <r>
      <t>10</t>
    </r>
    <r>
      <rPr>
        <sz val="11"/>
        <color theme="1"/>
        <rFont val="ＭＳ Ｐゴシック"/>
        <family val="3"/>
        <charset val="128"/>
        <scheme val="minor"/>
      </rPr>
      <t>B</t>
    </r>
    <r>
      <rPr>
        <vertAlign val="superscript"/>
        <sz val="11"/>
        <color theme="1"/>
        <rFont val="ＭＳ Ｐゴシック"/>
        <family val="3"/>
        <charset val="128"/>
        <scheme val="minor"/>
      </rPr>
      <t>+2</t>
    </r>
  </si>
  <si>
    <r>
      <t>20</t>
    </r>
    <r>
      <rPr>
        <sz val="11"/>
        <color theme="1"/>
        <rFont val="ＭＳ Ｐゴシック"/>
        <family val="3"/>
        <charset val="128"/>
        <scheme val="minor"/>
      </rPr>
      <t>Ne</t>
    </r>
    <r>
      <rPr>
        <vertAlign val="superscript"/>
        <sz val="11"/>
        <color theme="1"/>
        <rFont val="ＭＳ Ｐゴシック"/>
        <family val="3"/>
        <charset val="128"/>
        <scheme val="minor"/>
      </rPr>
      <t>+7</t>
    </r>
  </si>
  <si>
    <r>
      <t>22</t>
    </r>
    <r>
      <rPr>
        <sz val="11"/>
        <color theme="1"/>
        <rFont val="ＭＳ Ｐゴシック"/>
        <family val="3"/>
        <charset val="128"/>
        <scheme val="minor"/>
      </rPr>
      <t>Ne</t>
    </r>
    <r>
      <rPr>
        <vertAlign val="superscript"/>
        <sz val="11"/>
        <color theme="1"/>
        <rFont val="ＭＳ Ｐゴシック"/>
        <family val="3"/>
        <charset val="128"/>
        <scheme val="minor"/>
      </rPr>
      <t>+6</t>
    </r>
  </si>
  <si>
    <r>
      <t>15</t>
    </r>
    <r>
      <rPr>
        <sz val="11"/>
        <color theme="1"/>
        <rFont val="ＭＳ Ｐゴシック"/>
        <family val="3"/>
        <charset val="128"/>
        <scheme val="minor"/>
      </rPr>
      <t>N</t>
    </r>
    <r>
      <rPr>
        <vertAlign val="superscript"/>
        <sz val="11"/>
        <color theme="1"/>
        <rFont val="ＭＳ Ｐゴシック"/>
        <family val="3"/>
        <charset val="128"/>
        <scheme val="minor"/>
      </rPr>
      <t>+3</t>
    </r>
  </si>
  <si>
    <r>
      <t>30</t>
    </r>
    <r>
      <rPr>
        <sz val="11"/>
        <color theme="1"/>
        <rFont val="ＭＳ Ｐゴシック"/>
        <family val="3"/>
        <charset val="128"/>
        <scheme val="minor"/>
      </rPr>
      <t>Si</t>
    </r>
    <r>
      <rPr>
        <vertAlign val="superscript"/>
        <sz val="11"/>
        <color theme="1"/>
        <rFont val="ＭＳ Ｐゴシック"/>
        <family val="3"/>
        <charset val="128"/>
        <scheme val="minor"/>
      </rPr>
      <t>+10</t>
    </r>
  </si>
  <si>
    <r>
      <t>25</t>
    </r>
    <r>
      <rPr>
        <sz val="11"/>
        <color theme="1"/>
        <rFont val="ＭＳ Ｐゴシック"/>
        <family val="3"/>
        <charset val="128"/>
        <scheme val="minor"/>
      </rPr>
      <t>Mg</t>
    </r>
    <r>
      <rPr>
        <vertAlign val="superscript"/>
        <sz val="11"/>
        <color theme="1"/>
        <rFont val="ＭＳ Ｐゴシック"/>
        <family val="3"/>
        <charset val="128"/>
        <scheme val="minor"/>
      </rPr>
      <t>+11</t>
    </r>
  </si>
  <si>
    <r>
      <t>20</t>
    </r>
    <r>
      <rPr>
        <sz val="11"/>
        <color theme="1"/>
        <rFont val="ＭＳ Ｐゴシック"/>
        <family val="3"/>
        <charset val="128"/>
        <scheme val="minor"/>
      </rPr>
      <t>Ne</t>
    </r>
    <r>
      <rPr>
        <vertAlign val="superscript"/>
        <sz val="11"/>
        <color theme="1"/>
        <rFont val="ＭＳ Ｐゴシック"/>
        <family val="3"/>
        <charset val="128"/>
        <scheme val="minor"/>
      </rPr>
      <t>+4</t>
    </r>
  </si>
  <si>
    <r>
      <t>35</t>
    </r>
    <r>
      <rPr>
        <sz val="11"/>
        <color theme="1"/>
        <rFont val="ＭＳ Ｐゴシック"/>
        <family val="3"/>
        <charset val="128"/>
        <scheme val="minor"/>
      </rPr>
      <t>Cl</t>
    </r>
    <r>
      <rPr>
        <vertAlign val="superscript"/>
        <sz val="11"/>
        <color theme="1"/>
        <rFont val="ＭＳ Ｐゴシック"/>
        <family val="3"/>
        <charset val="128"/>
        <scheme val="minor"/>
      </rPr>
      <t>+12</t>
    </r>
  </si>
  <si>
    <r>
      <t>40</t>
    </r>
    <r>
      <rPr>
        <sz val="11"/>
        <color theme="1"/>
        <rFont val="ＭＳ Ｐゴシック"/>
        <family val="3"/>
        <charset val="128"/>
        <scheme val="minor"/>
      </rPr>
      <t>Ar</t>
    </r>
    <r>
      <rPr>
        <vertAlign val="superscript"/>
        <sz val="11"/>
        <color theme="1"/>
        <rFont val="ＭＳ Ｐゴシック"/>
        <family val="3"/>
        <charset val="128"/>
        <scheme val="minor"/>
      </rPr>
      <t>+11</t>
    </r>
  </si>
  <si>
    <r>
      <t>40</t>
    </r>
    <r>
      <rPr>
        <sz val="11"/>
        <color theme="1"/>
        <rFont val="ＭＳ Ｐゴシック"/>
        <family val="3"/>
        <charset val="128"/>
        <scheme val="minor"/>
      </rPr>
      <t>Ar</t>
    </r>
    <r>
      <rPr>
        <vertAlign val="superscript"/>
        <sz val="11"/>
        <color theme="1"/>
        <rFont val="ＭＳ Ｐゴシック"/>
        <family val="3"/>
        <charset val="128"/>
        <scheme val="minor"/>
      </rPr>
      <t>+8</t>
    </r>
  </si>
  <si>
    <r>
      <t>38</t>
    </r>
    <r>
      <rPr>
        <sz val="11"/>
        <color theme="1"/>
        <rFont val="ＭＳ Ｐゴシック"/>
        <family val="3"/>
        <charset val="128"/>
        <scheme val="minor"/>
      </rPr>
      <t>Ar</t>
    </r>
    <r>
      <rPr>
        <vertAlign val="superscript"/>
        <sz val="11"/>
        <color theme="1"/>
        <rFont val="ＭＳ Ｐゴシック"/>
        <family val="3"/>
        <charset val="128"/>
        <scheme val="minor"/>
      </rPr>
      <t>+13</t>
    </r>
  </si>
  <si>
    <r>
      <t>51</t>
    </r>
    <r>
      <rPr>
        <sz val="11"/>
        <color theme="1"/>
        <rFont val="ＭＳ Ｐゴシック"/>
        <family val="3"/>
        <charset val="128"/>
        <scheme val="minor"/>
      </rPr>
      <t>V</t>
    </r>
    <r>
      <rPr>
        <vertAlign val="superscript"/>
        <sz val="11"/>
        <color theme="1"/>
        <rFont val="ＭＳ Ｐゴシック"/>
        <family val="3"/>
        <charset val="128"/>
        <scheme val="minor"/>
      </rPr>
      <t>+14</t>
    </r>
  </si>
  <si>
    <r>
      <t>59</t>
    </r>
    <r>
      <rPr>
        <sz val="11"/>
        <color theme="1"/>
        <rFont val="ＭＳ Ｐゴシック"/>
        <family val="3"/>
        <charset val="128"/>
        <scheme val="minor"/>
      </rPr>
      <t>Co</t>
    </r>
    <r>
      <rPr>
        <vertAlign val="superscript"/>
        <sz val="11"/>
        <color theme="1"/>
        <rFont val="ＭＳ Ｐゴシック"/>
        <family val="3"/>
        <charset val="128"/>
        <scheme val="minor"/>
      </rPr>
      <t>+12</t>
    </r>
  </si>
  <si>
    <r>
      <t>40</t>
    </r>
    <r>
      <rPr>
        <sz val="11"/>
        <color theme="1"/>
        <rFont val="ＭＳ Ｐゴシック"/>
        <family val="3"/>
        <charset val="128"/>
        <scheme val="minor"/>
      </rPr>
      <t>Ar</t>
    </r>
    <r>
      <rPr>
        <vertAlign val="superscript"/>
        <sz val="11"/>
        <color theme="1"/>
        <rFont val="ＭＳ Ｐゴシック"/>
        <family val="3"/>
        <charset val="128"/>
        <scheme val="minor"/>
      </rPr>
      <t>+14</t>
    </r>
  </si>
  <si>
    <r>
      <t>65</t>
    </r>
    <r>
      <rPr>
        <sz val="11"/>
        <color theme="1"/>
        <rFont val="ＭＳ Ｐゴシック"/>
        <family val="3"/>
        <charset val="128"/>
        <scheme val="minor"/>
      </rPr>
      <t>Cu</t>
    </r>
    <r>
      <rPr>
        <vertAlign val="superscript"/>
        <sz val="11"/>
        <color theme="1"/>
        <rFont val="ＭＳ Ｐゴシック"/>
        <family val="3"/>
        <charset val="128"/>
        <scheme val="minor"/>
      </rPr>
      <t>+18</t>
    </r>
  </si>
  <si>
    <r>
      <t>65</t>
    </r>
    <r>
      <rPr>
        <sz val="11"/>
        <color theme="1"/>
        <rFont val="ＭＳ Ｐゴシック"/>
        <family val="3"/>
        <charset val="128"/>
        <scheme val="minor"/>
      </rPr>
      <t>Cu</t>
    </r>
    <r>
      <rPr>
        <vertAlign val="superscript"/>
        <sz val="11"/>
        <color theme="1"/>
        <rFont val="ＭＳ Ｐゴシック"/>
        <family val="3"/>
        <charset val="128"/>
        <scheme val="minor"/>
      </rPr>
      <t>+13</t>
    </r>
  </si>
  <si>
    <r>
      <t>54</t>
    </r>
    <r>
      <rPr>
        <sz val="11"/>
        <color theme="1"/>
        <rFont val="ＭＳ Ｐゴシック"/>
        <family val="3"/>
        <charset val="128"/>
        <scheme val="minor"/>
      </rPr>
      <t>Fe</t>
    </r>
    <r>
      <rPr>
        <vertAlign val="superscript"/>
        <sz val="11"/>
        <color theme="1"/>
        <rFont val="ＭＳ Ｐゴシック"/>
        <family val="3"/>
        <charset val="128"/>
        <scheme val="minor"/>
      </rPr>
      <t>+18</t>
    </r>
  </si>
  <si>
    <r>
      <t>73</t>
    </r>
    <r>
      <rPr>
        <sz val="11"/>
        <color theme="1"/>
        <rFont val="ＭＳ Ｐゴシック"/>
        <family val="3"/>
        <charset val="128"/>
        <scheme val="minor"/>
      </rPr>
      <t>Ge</t>
    </r>
    <r>
      <rPr>
        <vertAlign val="superscript"/>
        <sz val="11"/>
        <color theme="1"/>
        <rFont val="ＭＳ Ｐゴシック"/>
        <family val="3"/>
        <charset val="128"/>
        <scheme val="minor"/>
      </rPr>
      <t>+20</t>
    </r>
  </si>
  <si>
    <r>
      <t>78</t>
    </r>
    <r>
      <rPr>
        <sz val="11"/>
        <color theme="1"/>
        <rFont val="ＭＳ Ｐゴシック"/>
        <family val="3"/>
        <charset val="128"/>
        <scheme val="minor"/>
      </rPr>
      <t>Kr</t>
    </r>
    <r>
      <rPr>
        <vertAlign val="superscript"/>
        <sz val="11"/>
        <color theme="1"/>
        <rFont val="ＭＳ Ｐゴシック"/>
        <family val="3"/>
        <charset val="128"/>
        <scheme val="minor"/>
      </rPr>
      <t>+15</t>
    </r>
    <r>
      <rPr>
        <sz val="11"/>
        <color theme="1"/>
        <rFont val="ＭＳ Ｐゴシック"/>
        <family val="3"/>
        <charset val="128"/>
        <scheme val="minor"/>
      </rPr>
      <t xml:space="preserve"> </t>
    </r>
  </si>
  <si>
    <r>
      <t>59</t>
    </r>
    <r>
      <rPr>
        <sz val="11"/>
        <color theme="1"/>
        <rFont val="ＭＳ Ｐゴシック"/>
        <family val="3"/>
        <charset val="128"/>
        <scheme val="minor"/>
      </rPr>
      <t>Co</t>
    </r>
    <r>
      <rPr>
        <vertAlign val="superscript"/>
        <sz val="11"/>
        <color theme="1"/>
        <rFont val="ＭＳ Ｐゴシック"/>
        <family val="3"/>
        <charset val="128"/>
        <scheme val="minor"/>
      </rPr>
      <t>+20</t>
    </r>
  </si>
  <si>
    <r>
      <t>86</t>
    </r>
    <r>
      <rPr>
        <sz val="11"/>
        <color theme="1"/>
        <rFont val="ＭＳ Ｐゴシック"/>
        <family val="3"/>
        <charset val="128"/>
        <scheme val="minor"/>
      </rPr>
      <t>Kr</t>
    </r>
    <r>
      <rPr>
        <vertAlign val="superscript"/>
        <sz val="11"/>
        <color theme="1"/>
        <rFont val="ＭＳ Ｐゴシック"/>
        <family val="3"/>
        <charset val="128"/>
        <scheme val="minor"/>
      </rPr>
      <t>+24</t>
    </r>
  </si>
  <si>
    <r>
      <t>86</t>
    </r>
    <r>
      <rPr>
        <sz val="11"/>
        <color theme="1"/>
        <rFont val="ＭＳ Ｐゴシック"/>
        <family val="3"/>
        <charset val="128"/>
        <scheme val="minor"/>
      </rPr>
      <t>Kr</t>
    </r>
    <r>
      <rPr>
        <vertAlign val="superscript"/>
        <sz val="11"/>
        <color theme="1"/>
        <rFont val="ＭＳ Ｐゴシック"/>
        <family val="3"/>
        <charset val="128"/>
        <scheme val="minor"/>
      </rPr>
      <t>+17</t>
    </r>
  </si>
  <si>
    <r>
      <t>63</t>
    </r>
    <r>
      <rPr>
        <sz val="11"/>
        <color theme="1"/>
        <rFont val="ＭＳ Ｐゴシック"/>
        <family val="3"/>
        <charset val="128"/>
        <scheme val="minor"/>
      </rPr>
      <t>Cu</t>
    </r>
    <r>
      <rPr>
        <vertAlign val="superscript"/>
        <sz val="11"/>
        <color theme="1"/>
        <rFont val="ＭＳ Ｐゴシック"/>
        <family val="3"/>
        <charset val="128"/>
        <scheme val="minor"/>
      </rPr>
      <t>+21</t>
    </r>
  </si>
  <si>
    <r>
      <t>98</t>
    </r>
    <r>
      <rPr>
        <sz val="11"/>
        <color theme="1"/>
        <rFont val="ＭＳ Ｐゴシック"/>
        <family val="3"/>
        <charset val="128"/>
        <scheme val="minor"/>
      </rPr>
      <t>Mo</t>
    </r>
    <r>
      <rPr>
        <vertAlign val="superscript"/>
        <sz val="11"/>
        <color theme="1"/>
        <rFont val="ＭＳ Ｐゴシック"/>
        <family val="3"/>
        <charset val="128"/>
        <scheme val="minor"/>
      </rPr>
      <t>+27</t>
    </r>
  </si>
  <si>
    <r>
      <t>136</t>
    </r>
    <r>
      <rPr>
        <sz val="11"/>
        <color theme="1"/>
        <rFont val="ＭＳ Ｐゴシック"/>
        <family val="3"/>
        <charset val="128"/>
        <scheme val="minor"/>
      </rPr>
      <t>Xe</t>
    </r>
    <r>
      <rPr>
        <vertAlign val="superscript"/>
        <sz val="11"/>
        <color theme="1"/>
        <rFont val="ＭＳ Ｐゴシック"/>
        <family val="3"/>
        <charset val="128"/>
        <scheme val="minor"/>
      </rPr>
      <t>+27</t>
    </r>
  </si>
  <si>
    <r>
      <t>86</t>
    </r>
    <r>
      <rPr>
        <sz val="11"/>
        <color theme="1"/>
        <rFont val="ＭＳ Ｐゴシック"/>
        <family val="3"/>
        <charset val="128"/>
        <scheme val="minor"/>
      </rPr>
      <t>Kr</t>
    </r>
    <r>
      <rPr>
        <vertAlign val="superscript"/>
        <sz val="11"/>
        <color theme="1"/>
        <rFont val="ＭＳ Ｐゴシック"/>
        <family val="3"/>
        <charset val="128"/>
        <scheme val="minor"/>
      </rPr>
      <t>+29</t>
    </r>
  </si>
  <si>
    <r>
      <t>136</t>
    </r>
    <r>
      <rPr>
        <sz val="11"/>
        <color theme="1"/>
        <rFont val="ＭＳ Ｐゴシック"/>
        <family val="3"/>
        <charset val="128"/>
        <scheme val="minor"/>
      </rPr>
      <t>Xe</t>
    </r>
    <r>
      <rPr>
        <vertAlign val="superscript"/>
        <sz val="11"/>
        <color theme="1"/>
        <rFont val="ＭＳ Ｐゴシック"/>
        <family val="3"/>
        <charset val="128"/>
        <scheme val="minor"/>
      </rPr>
      <t>+37</t>
    </r>
  </si>
  <si>
    <r>
      <t>209</t>
    </r>
    <r>
      <rPr>
        <sz val="11"/>
        <color theme="1"/>
        <rFont val="ＭＳ Ｐゴシック"/>
        <family val="3"/>
        <charset val="128"/>
        <scheme val="minor"/>
      </rPr>
      <t>Bi</t>
    </r>
    <r>
      <rPr>
        <vertAlign val="superscript"/>
        <sz val="11"/>
        <color theme="1"/>
        <rFont val="ＭＳ Ｐゴシック"/>
        <family val="3"/>
        <charset val="128"/>
        <scheme val="minor"/>
      </rPr>
      <t>+41</t>
    </r>
  </si>
  <si>
    <r>
      <t>86</t>
    </r>
    <r>
      <rPr>
        <sz val="11"/>
        <color theme="1"/>
        <rFont val="ＭＳ Ｐゴシック"/>
        <family val="3"/>
        <charset val="128"/>
        <scheme val="minor"/>
      </rPr>
      <t>Kr</t>
    </r>
    <r>
      <rPr>
        <vertAlign val="superscript"/>
        <sz val="11"/>
        <color theme="1"/>
        <rFont val="ＭＳ Ｐゴシック"/>
        <family val="3"/>
        <charset val="128"/>
        <scheme val="minor"/>
      </rPr>
      <t>+30</t>
    </r>
  </si>
  <si>
    <r>
      <t>136</t>
    </r>
    <r>
      <rPr>
        <sz val="11"/>
        <color theme="1"/>
        <rFont val="ＭＳ Ｐゴシック"/>
        <family val="3"/>
        <charset val="128"/>
        <scheme val="minor"/>
      </rPr>
      <t>Xe</t>
    </r>
    <r>
      <rPr>
        <vertAlign val="superscript"/>
        <sz val="11"/>
        <color theme="1"/>
        <rFont val="ＭＳ Ｐゴシック"/>
        <family val="3"/>
        <charset val="128"/>
        <scheme val="minor"/>
      </rPr>
      <t>+38</t>
    </r>
  </si>
  <si>
    <r>
      <t>136</t>
    </r>
    <r>
      <rPr>
        <sz val="11"/>
        <color theme="1"/>
        <rFont val="ＭＳ Ｐゴシック"/>
        <family val="3"/>
        <charset val="128"/>
        <scheme val="minor"/>
      </rPr>
      <t>Xe</t>
    </r>
    <r>
      <rPr>
        <vertAlign val="superscript"/>
        <sz val="11"/>
        <color theme="1"/>
        <rFont val="ＭＳ Ｐゴシック"/>
        <family val="3"/>
        <charset val="128"/>
        <scheme val="minor"/>
      </rPr>
      <t>+47</t>
    </r>
  </si>
  <si>
    <r>
      <t>1</t>
    </r>
    <r>
      <rPr>
        <sz val="11"/>
        <color theme="1"/>
        <rFont val="ＭＳ Ｐゴシック"/>
        <family val="3"/>
        <charset val="128"/>
        <scheme val="minor"/>
      </rPr>
      <t>H</t>
    </r>
    <r>
      <rPr>
        <vertAlign val="superscript"/>
        <sz val="11"/>
        <color theme="1"/>
        <rFont val="ＭＳ Ｐゴシック"/>
        <family val="3"/>
        <charset val="128"/>
        <scheme val="minor"/>
      </rPr>
      <t>1</t>
    </r>
  </si>
  <si>
    <r>
      <t>3</t>
    </r>
    <r>
      <rPr>
        <sz val="11"/>
        <color theme="1"/>
        <rFont val="ＭＳ Ｐゴシック"/>
        <family val="3"/>
        <charset val="128"/>
        <scheme val="minor"/>
      </rPr>
      <t>Li</t>
    </r>
    <r>
      <rPr>
        <vertAlign val="superscript"/>
        <sz val="11"/>
        <color theme="1"/>
        <rFont val="ＭＳ Ｐゴシック"/>
        <family val="3"/>
        <charset val="128"/>
        <scheme val="minor"/>
      </rPr>
      <t>7</t>
    </r>
  </si>
  <si>
    <r>
      <t>5</t>
    </r>
    <r>
      <rPr>
        <sz val="11"/>
        <color theme="1"/>
        <rFont val="ＭＳ Ｐゴシック"/>
        <family val="3"/>
        <charset val="128"/>
        <scheme val="minor"/>
      </rPr>
      <t>B</t>
    </r>
    <r>
      <rPr>
        <vertAlign val="superscript"/>
        <sz val="11"/>
        <color theme="1"/>
        <rFont val="ＭＳ Ｐゴシック"/>
        <family val="3"/>
        <charset val="128"/>
        <scheme val="minor"/>
      </rPr>
      <t>11</t>
    </r>
  </si>
  <si>
    <r>
      <t>6</t>
    </r>
    <r>
      <rPr>
        <sz val="11"/>
        <color theme="1"/>
        <rFont val="ＭＳ Ｐゴシック"/>
        <family val="3"/>
        <charset val="128"/>
        <scheme val="minor"/>
      </rPr>
      <t>C</t>
    </r>
    <r>
      <rPr>
        <vertAlign val="superscript"/>
        <sz val="11"/>
        <color theme="1"/>
        <rFont val="ＭＳ Ｐゴシック"/>
        <family val="3"/>
        <charset val="128"/>
        <scheme val="minor"/>
      </rPr>
      <t>12</t>
    </r>
  </si>
  <si>
    <r>
      <t>8</t>
    </r>
    <r>
      <rPr>
        <sz val="11"/>
        <color theme="1"/>
        <rFont val="ＭＳ Ｐゴシック"/>
        <family val="3"/>
        <charset val="128"/>
        <scheme val="minor"/>
      </rPr>
      <t>O</t>
    </r>
    <r>
      <rPr>
        <vertAlign val="superscript"/>
        <sz val="11"/>
        <color theme="1"/>
        <rFont val="ＭＳ Ｐゴシック"/>
        <family val="3"/>
        <charset val="128"/>
        <scheme val="minor"/>
      </rPr>
      <t>16</t>
    </r>
  </si>
  <si>
    <r>
      <t>9</t>
    </r>
    <r>
      <rPr>
        <sz val="11"/>
        <color theme="1"/>
        <rFont val="ＭＳ Ｐゴシック"/>
        <family val="3"/>
        <charset val="128"/>
        <scheme val="minor"/>
      </rPr>
      <t>F</t>
    </r>
    <r>
      <rPr>
        <vertAlign val="superscript"/>
        <sz val="11"/>
        <color theme="1"/>
        <rFont val="ＭＳ Ｐゴシック"/>
        <family val="3"/>
        <charset val="128"/>
        <scheme val="minor"/>
      </rPr>
      <t>19</t>
    </r>
  </si>
  <si>
    <r>
      <t>12</t>
    </r>
    <r>
      <rPr>
        <sz val="11"/>
        <color theme="1"/>
        <rFont val="ＭＳ Ｐゴシック"/>
        <family val="3"/>
        <charset val="128"/>
        <scheme val="minor"/>
      </rPr>
      <t>Mg</t>
    </r>
    <r>
      <rPr>
        <vertAlign val="superscript"/>
        <sz val="11"/>
        <color theme="1"/>
        <rFont val="ＭＳ Ｐゴシック"/>
        <family val="3"/>
        <charset val="128"/>
        <scheme val="minor"/>
      </rPr>
      <t>24</t>
    </r>
  </si>
  <si>
    <r>
      <t>14</t>
    </r>
    <r>
      <rPr>
        <sz val="11"/>
        <color theme="1"/>
        <rFont val="ＭＳ Ｐゴシック"/>
        <family val="3"/>
        <charset val="128"/>
        <scheme val="minor"/>
      </rPr>
      <t>Si</t>
    </r>
    <r>
      <rPr>
        <vertAlign val="superscript"/>
        <sz val="11"/>
        <color theme="1"/>
        <rFont val="ＭＳ Ｐゴシック"/>
        <family val="3"/>
        <charset val="128"/>
        <scheme val="minor"/>
      </rPr>
      <t>28</t>
    </r>
  </si>
  <si>
    <r>
      <t>17</t>
    </r>
    <r>
      <rPr>
        <sz val="11"/>
        <color theme="1"/>
        <rFont val="ＭＳ Ｐゴシック"/>
        <family val="3"/>
        <charset val="128"/>
        <scheme val="minor"/>
      </rPr>
      <t>Cl</t>
    </r>
    <r>
      <rPr>
        <vertAlign val="superscript"/>
        <sz val="11"/>
        <color theme="1"/>
        <rFont val="ＭＳ Ｐゴシック"/>
        <family val="3"/>
        <charset val="128"/>
        <scheme val="minor"/>
      </rPr>
      <t>35</t>
    </r>
  </si>
  <si>
    <r>
      <t>20</t>
    </r>
    <r>
      <rPr>
        <sz val="11"/>
        <color theme="1"/>
        <rFont val="ＭＳ Ｐゴシック"/>
        <family val="3"/>
        <charset val="128"/>
        <scheme val="minor"/>
      </rPr>
      <t>Ca</t>
    </r>
    <r>
      <rPr>
        <vertAlign val="superscript"/>
        <sz val="11"/>
        <color theme="1"/>
        <rFont val="ＭＳ Ｐゴシック"/>
        <family val="3"/>
        <charset val="128"/>
        <scheme val="minor"/>
      </rPr>
      <t>40</t>
    </r>
  </si>
  <si>
    <r>
      <t>22</t>
    </r>
    <r>
      <rPr>
        <sz val="11"/>
        <color theme="1"/>
        <rFont val="ＭＳ Ｐゴシック"/>
        <family val="3"/>
        <charset val="128"/>
        <scheme val="minor"/>
      </rPr>
      <t>Ti</t>
    </r>
    <r>
      <rPr>
        <vertAlign val="superscript"/>
        <sz val="11"/>
        <color theme="1"/>
        <rFont val="ＭＳ Ｐゴシック"/>
        <family val="3"/>
        <charset val="128"/>
        <scheme val="minor"/>
      </rPr>
      <t>48</t>
    </r>
  </si>
  <si>
    <r>
      <t>24</t>
    </r>
    <r>
      <rPr>
        <sz val="11"/>
        <color theme="1"/>
        <rFont val="ＭＳ Ｐゴシック"/>
        <family val="3"/>
        <charset val="128"/>
        <scheme val="minor"/>
      </rPr>
      <t>Cr</t>
    </r>
    <r>
      <rPr>
        <vertAlign val="superscript"/>
        <sz val="11"/>
        <color theme="1"/>
        <rFont val="ＭＳ Ｐゴシック"/>
        <family val="3"/>
        <charset val="128"/>
        <scheme val="minor"/>
      </rPr>
      <t>52</t>
    </r>
  </si>
  <si>
    <r>
      <t>26</t>
    </r>
    <r>
      <rPr>
        <sz val="11"/>
        <color theme="1"/>
        <rFont val="ＭＳ Ｐゴシック"/>
        <family val="3"/>
        <charset val="128"/>
        <scheme val="minor"/>
      </rPr>
      <t>Fe</t>
    </r>
    <r>
      <rPr>
        <vertAlign val="superscript"/>
        <sz val="11"/>
        <color theme="1"/>
        <rFont val="ＭＳ Ｐゴシック"/>
        <family val="3"/>
        <charset val="128"/>
        <scheme val="minor"/>
      </rPr>
      <t>56</t>
    </r>
  </si>
  <si>
    <r>
      <t>28</t>
    </r>
    <r>
      <rPr>
        <sz val="11"/>
        <color theme="1"/>
        <rFont val="ＭＳ Ｐゴシック"/>
        <family val="3"/>
        <charset val="128"/>
        <scheme val="minor"/>
      </rPr>
      <t>Ni</t>
    </r>
    <r>
      <rPr>
        <vertAlign val="superscript"/>
        <sz val="11"/>
        <color theme="1"/>
        <rFont val="ＭＳ Ｐゴシック"/>
        <family val="3"/>
        <charset val="128"/>
        <scheme val="minor"/>
      </rPr>
      <t>58</t>
    </r>
  </si>
  <si>
    <r>
      <t>29</t>
    </r>
    <r>
      <rPr>
        <sz val="11"/>
        <color theme="1"/>
        <rFont val="ＭＳ Ｐゴシック"/>
        <family val="3"/>
        <charset val="128"/>
        <scheme val="minor"/>
      </rPr>
      <t>Cu</t>
    </r>
    <r>
      <rPr>
        <vertAlign val="superscript"/>
        <sz val="11"/>
        <color theme="1"/>
        <rFont val="ＭＳ Ｐゴシック"/>
        <family val="3"/>
        <charset val="128"/>
        <scheme val="minor"/>
      </rPr>
      <t>63</t>
    </r>
  </si>
  <si>
    <r>
      <t>32</t>
    </r>
    <r>
      <rPr>
        <sz val="11"/>
        <color theme="1"/>
        <rFont val="ＭＳ Ｐゴシック"/>
        <family val="3"/>
        <charset val="128"/>
        <scheme val="minor"/>
      </rPr>
      <t>Ge</t>
    </r>
    <r>
      <rPr>
        <vertAlign val="superscript"/>
        <sz val="11"/>
        <color theme="1"/>
        <rFont val="ＭＳ Ｐゴシック"/>
        <family val="3"/>
        <charset val="128"/>
        <scheme val="minor"/>
      </rPr>
      <t>72</t>
    </r>
  </si>
  <si>
    <r>
      <t>35</t>
    </r>
    <r>
      <rPr>
        <sz val="11"/>
        <color theme="1"/>
        <rFont val="ＭＳ Ｐゴシック"/>
        <family val="3"/>
        <charset val="128"/>
        <scheme val="minor"/>
      </rPr>
      <t>Br</t>
    </r>
    <r>
      <rPr>
        <vertAlign val="superscript"/>
        <sz val="11"/>
        <color theme="1"/>
        <rFont val="ＭＳ Ｐゴシック"/>
        <family val="3"/>
        <charset val="128"/>
        <scheme val="minor"/>
      </rPr>
      <t>81</t>
    </r>
  </si>
  <si>
    <r>
      <t>41</t>
    </r>
    <r>
      <rPr>
        <sz val="11"/>
        <color theme="1"/>
        <rFont val="ＭＳ Ｐゴシック"/>
        <family val="3"/>
        <charset val="128"/>
        <scheme val="minor"/>
      </rPr>
      <t>Nb</t>
    </r>
    <r>
      <rPr>
        <vertAlign val="superscript"/>
        <sz val="11"/>
        <color theme="1"/>
        <rFont val="ＭＳ Ｐゴシック"/>
        <family val="3"/>
        <charset val="128"/>
        <scheme val="minor"/>
      </rPr>
      <t>93</t>
    </r>
  </si>
  <si>
    <r>
      <t>47</t>
    </r>
    <r>
      <rPr>
        <sz val="11"/>
        <color theme="1"/>
        <rFont val="ＭＳ Ｐゴシック"/>
        <family val="3"/>
        <charset val="128"/>
        <scheme val="minor"/>
      </rPr>
      <t>Ag</t>
    </r>
    <r>
      <rPr>
        <vertAlign val="superscript"/>
        <sz val="11"/>
        <color theme="1"/>
        <rFont val="ＭＳ Ｐゴシック"/>
        <family val="3"/>
        <charset val="128"/>
        <scheme val="minor"/>
      </rPr>
      <t>107</t>
    </r>
  </si>
  <si>
    <r>
      <t>53</t>
    </r>
    <r>
      <rPr>
        <sz val="11"/>
        <color theme="1"/>
        <rFont val="ＭＳ Ｐゴシック"/>
        <family val="3"/>
        <charset val="128"/>
        <scheme val="minor"/>
      </rPr>
      <t>I</t>
    </r>
    <r>
      <rPr>
        <vertAlign val="superscript"/>
        <sz val="11"/>
        <color theme="1"/>
        <rFont val="ＭＳ Ｐゴシック"/>
        <family val="3"/>
        <charset val="128"/>
        <scheme val="minor"/>
      </rPr>
      <t>127</t>
    </r>
  </si>
  <si>
    <r>
      <t>79</t>
    </r>
    <r>
      <rPr>
        <sz val="11"/>
        <color theme="1"/>
        <rFont val="ＭＳ Ｐゴシック"/>
        <family val="3"/>
        <charset val="128"/>
        <scheme val="minor"/>
      </rPr>
      <t>Au</t>
    </r>
    <r>
      <rPr>
        <vertAlign val="superscript"/>
        <sz val="11"/>
        <color theme="1"/>
        <rFont val="ＭＳ Ｐゴシック"/>
        <family val="3"/>
        <charset val="128"/>
        <scheme val="minor"/>
      </rPr>
      <t>197</t>
    </r>
  </si>
  <si>
    <t xml:space="preserve">① Cocktail (M/Q＝5) </t>
    <phoneticPr fontId="38"/>
  </si>
  <si>
    <r>
      <t>15</t>
    </r>
    <r>
      <rPr>
        <sz val="11"/>
        <color theme="1"/>
        <rFont val="ＭＳ Ｐゴシック"/>
        <family val="3"/>
        <charset val="128"/>
        <scheme val="minor"/>
      </rPr>
      <t>N</t>
    </r>
    <r>
      <rPr>
        <vertAlign val="superscript"/>
        <sz val="11"/>
        <color theme="1"/>
        <rFont val="ＭＳ Ｐゴシック"/>
        <family val="3"/>
        <charset val="128"/>
        <scheme val="minor"/>
      </rPr>
      <t>3+</t>
    </r>
    <phoneticPr fontId="38"/>
  </si>
  <si>
    <r>
      <t>129</t>
    </r>
    <r>
      <rPr>
        <sz val="11"/>
        <color theme="1"/>
        <rFont val="ＭＳ Ｐゴシック"/>
        <family val="3"/>
        <charset val="128"/>
        <scheme val="minor"/>
      </rPr>
      <t>Xe</t>
    </r>
    <r>
      <rPr>
        <vertAlign val="superscript"/>
        <sz val="11"/>
        <color theme="1"/>
        <rFont val="ＭＳ Ｐゴシック"/>
        <family val="3"/>
        <charset val="128"/>
        <scheme val="minor"/>
      </rPr>
      <t>25+</t>
    </r>
    <phoneticPr fontId="38"/>
  </si>
  <si>
    <r>
      <t>20</t>
    </r>
    <r>
      <rPr>
        <sz val="11"/>
        <color theme="1"/>
        <rFont val="ＭＳ Ｐゴシック"/>
        <family val="3"/>
        <charset val="128"/>
        <scheme val="minor"/>
      </rPr>
      <t>Ne</t>
    </r>
    <r>
      <rPr>
        <vertAlign val="superscript"/>
        <sz val="11"/>
        <color theme="1"/>
        <rFont val="ＭＳ Ｐゴシック"/>
        <family val="3"/>
        <charset val="128"/>
        <scheme val="minor"/>
      </rPr>
      <t>4+</t>
    </r>
    <phoneticPr fontId="38"/>
  </si>
  <si>
    <r>
      <t>56</t>
    </r>
    <r>
      <rPr>
        <sz val="11"/>
        <color theme="1"/>
        <rFont val="ＭＳ Ｐゴシック"/>
        <family val="3"/>
        <charset val="128"/>
        <scheme val="minor"/>
      </rPr>
      <t>Fe</t>
    </r>
    <r>
      <rPr>
        <vertAlign val="superscript"/>
        <sz val="11"/>
        <color theme="1"/>
        <rFont val="ＭＳ Ｐゴシック"/>
        <family val="3"/>
        <charset val="128"/>
        <scheme val="minor"/>
      </rPr>
      <t>11+</t>
    </r>
    <phoneticPr fontId="38"/>
  </si>
  <si>
    <r>
      <t>40</t>
    </r>
    <r>
      <rPr>
        <sz val="11"/>
        <color theme="1"/>
        <rFont val="ＭＳ Ｐゴシック"/>
        <family val="3"/>
        <charset val="128"/>
        <scheme val="minor"/>
      </rPr>
      <t>Ar</t>
    </r>
    <r>
      <rPr>
        <vertAlign val="superscript"/>
        <sz val="11"/>
        <color theme="1"/>
        <rFont val="ＭＳ Ｐゴシック"/>
        <family val="3"/>
        <charset val="128"/>
        <scheme val="minor"/>
      </rPr>
      <t>8+</t>
    </r>
    <phoneticPr fontId="38"/>
  </si>
  <si>
    <r>
      <t>84</t>
    </r>
    <r>
      <rPr>
        <sz val="11"/>
        <color theme="1"/>
        <rFont val="ＭＳ Ｐゴシック"/>
        <family val="3"/>
        <charset val="128"/>
        <scheme val="minor"/>
      </rPr>
      <t>Kr</t>
    </r>
    <r>
      <rPr>
        <vertAlign val="superscript"/>
        <sz val="11"/>
        <color theme="1"/>
        <rFont val="ＭＳ Ｐゴシック"/>
        <family val="3"/>
        <charset val="128"/>
        <scheme val="minor"/>
      </rPr>
      <t>17+</t>
    </r>
    <phoneticPr fontId="38"/>
  </si>
  <si>
    <t>4）高崎原研（TIARA）（注1）</t>
    <rPh sb="2" eb="4">
      <t>タカサキ</t>
    </rPh>
    <rPh sb="4" eb="6">
      <t>ゲンケン</t>
    </rPh>
    <rPh sb="14" eb="15">
      <t>チュウ</t>
    </rPh>
    <phoneticPr fontId="38"/>
  </si>
  <si>
    <t>　（注1）上流Au（1um）の散乱膜を通過した後の値。</t>
    <rPh sb="2" eb="3">
      <t>チュウ</t>
    </rPh>
    <rPh sb="5" eb="7">
      <t>ジョウリュウ</t>
    </rPh>
    <rPh sb="15" eb="17">
      <t>サンラン</t>
    </rPh>
    <rPh sb="17" eb="18">
      <t>マク</t>
    </rPh>
    <rPh sb="19" eb="21">
      <t>ツウカ</t>
    </rPh>
    <rPh sb="23" eb="24">
      <t>ノチ</t>
    </rPh>
    <rPh sb="25" eb="26">
      <t>アタイ</t>
    </rPh>
    <phoneticPr fontId="38"/>
  </si>
  <si>
    <t>　（注2）Feイオンを使用する場合は、事前に原研に相談が必要。</t>
    <rPh sb="2" eb="3">
      <t>チュウ</t>
    </rPh>
    <rPh sb="11" eb="13">
      <t>シヨウ</t>
    </rPh>
    <rPh sb="15" eb="17">
      <t>バアイ</t>
    </rPh>
    <rPh sb="19" eb="21">
      <t>ジゼン</t>
    </rPh>
    <rPh sb="22" eb="24">
      <t>ゲンケン</t>
    </rPh>
    <rPh sb="25" eb="27">
      <t>ソウダン</t>
    </rPh>
    <rPh sb="28" eb="30">
      <t>ヒツヨウ</t>
    </rPh>
    <phoneticPr fontId="38"/>
  </si>
  <si>
    <t>半導体用重イオン照射施設の比較</t>
    <rPh sb="0" eb="3">
      <t>ハンドウタイ</t>
    </rPh>
    <rPh sb="3" eb="4">
      <t>ヨウ</t>
    </rPh>
    <rPh sb="4" eb="5">
      <t>ジュウ</t>
    </rPh>
    <rPh sb="8" eb="10">
      <t>ショウシャ</t>
    </rPh>
    <rPh sb="10" eb="12">
      <t>シセツ</t>
    </rPh>
    <rPh sb="13" eb="15">
      <t>ヒカク</t>
    </rPh>
    <phoneticPr fontId="38"/>
  </si>
  <si>
    <t>max E</t>
    <phoneticPr fontId="38"/>
  </si>
  <si>
    <t>ビーム</t>
    <phoneticPr fontId="38"/>
  </si>
  <si>
    <t>施設</t>
    <rPh sb="0" eb="2">
      <t>シセツ</t>
    </rPh>
    <phoneticPr fontId="38"/>
  </si>
  <si>
    <t>加速器</t>
    <rPh sb="0" eb="3">
      <t>カソクキ</t>
    </rPh>
    <phoneticPr fontId="38"/>
  </si>
  <si>
    <t>核種</t>
    <rPh sb="0" eb="2">
      <t>カクシュ</t>
    </rPh>
    <phoneticPr fontId="38"/>
  </si>
  <si>
    <t>同時加速</t>
    <rPh sb="0" eb="2">
      <t>ドウジ</t>
    </rPh>
    <rPh sb="2" eb="4">
      <t>カソク</t>
    </rPh>
    <phoneticPr fontId="38"/>
  </si>
  <si>
    <t>照射環境</t>
    <rPh sb="0" eb="2">
      <t>ショウシャ</t>
    </rPh>
    <rPh sb="2" eb="4">
      <t>カンキョウ</t>
    </rPh>
    <phoneticPr fontId="38"/>
  </si>
  <si>
    <t>理研仁科 E5</t>
    <rPh sb="0" eb="2">
      <t>リケン</t>
    </rPh>
    <rPh sb="2" eb="4">
      <t>ニシナ</t>
    </rPh>
    <phoneticPr fontId="38"/>
  </si>
  <si>
    <t>95(Ar)
~18(Au)</t>
    <phoneticPr fontId="38"/>
  </si>
  <si>
    <t>Ar,Kr,
Xe,Au</t>
    <phoneticPr fontId="38"/>
  </si>
  <si>
    <t>１核種</t>
    <rPh sb="1" eb="3">
      <t>カクシュ</t>
    </rPh>
    <phoneticPr fontId="38"/>
  </si>
  <si>
    <t>大気中</t>
    <rPh sb="0" eb="2">
      <t>タイキ</t>
    </rPh>
    <rPh sb="2" eb="3">
      <t>チュウ</t>
    </rPh>
    <phoneticPr fontId="38"/>
  </si>
  <si>
    <t>Superサイクロ
K500</t>
    <phoneticPr fontId="38"/>
  </si>
  <si>
    <t>He～Au,
~Xe,~Kr</t>
    <phoneticPr fontId="38"/>
  </si>
  <si>
    <t>カクテル</t>
    <phoneticPr fontId="38"/>
  </si>
  <si>
    <t>真空中</t>
    <rPh sb="0" eb="2">
      <t>シンクウ</t>
    </rPh>
    <rPh sb="2" eb="3">
      <t>チュウ</t>
    </rPh>
    <phoneticPr fontId="38"/>
  </si>
  <si>
    <r>
      <t>放医研</t>
    </r>
    <r>
      <rPr>
        <b/>
        <sz val="9"/>
        <color rgb="FF0033CC"/>
        <rFont val="ＭＳ Ｐゴシック"/>
        <family val="3"/>
        <charset val="128"/>
      </rPr>
      <t xml:space="preserve"> "MEXP"</t>
    </r>
    <rPh sb="0" eb="3">
      <t>ホウイケン</t>
    </rPh>
    <phoneticPr fontId="38"/>
  </si>
  <si>
    <r>
      <t>高崎</t>
    </r>
    <r>
      <rPr>
        <b/>
        <sz val="9"/>
        <color rgb="FFFF00FF"/>
        <rFont val="ＭＳ Ｐゴシック"/>
        <family val="3"/>
        <charset val="128"/>
      </rPr>
      <t xml:space="preserve"> "TIARA"</t>
    </r>
    <rPh sb="0" eb="2">
      <t>タカサキ</t>
    </rPh>
    <phoneticPr fontId="38"/>
  </si>
  <si>
    <t>カクテルも可
M/Q～5</t>
    <rPh sb="5" eb="6">
      <t>カ</t>
    </rPh>
    <phoneticPr fontId="38"/>
  </si>
  <si>
    <t>東海Tandem</t>
    <rPh sb="0" eb="2">
      <t>トウカイ</t>
    </rPh>
    <phoneticPr fontId="38"/>
  </si>
  <si>
    <t>真空中?</t>
    <rPh sb="0" eb="2">
      <t>シンクウ</t>
    </rPh>
    <rPh sb="2" eb="3">
      <t>チュウ</t>
    </rPh>
    <phoneticPr fontId="38"/>
  </si>
  <si>
    <t>若狭湾</t>
    <rPh sb="0" eb="3">
      <t>ワカサワン</t>
    </rPh>
    <phoneticPr fontId="38"/>
  </si>
  <si>
    <t>大気中?</t>
    <rPh sb="0" eb="3">
      <t>タイキチュウ</t>
    </rPh>
    <phoneticPr fontId="38"/>
  </si>
  <si>
    <t>MeV/A</t>
    <phoneticPr fontId="38"/>
  </si>
  <si>
    <t>AVF(K70),RILAC
+RRC(K540)</t>
    <phoneticPr fontId="38"/>
  </si>
  <si>
    <r>
      <t>Texas</t>
    </r>
    <r>
      <rPr>
        <b/>
        <sz val="9"/>
        <color rgb="FF008000"/>
        <rFont val="ＭＳ Ｐゴシック"/>
        <family val="3"/>
        <charset val="128"/>
      </rPr>
      <t xml:space="preserve"> "REF"</t>
    </r>
    <phoneticPr fontId="38"/>
  </si>
  <si>
    <t>15,25,40</t>
    <phoneticPr fontId="38"/>
  </si>
  <si>
    <r>
      <t>LBL</t>
    </r>
    <r>
      <rPr>
        <b/>
        <sz val="9"/>
        <color rgb="FF7030A0"/>
        <rFont val="ＭＳ Ｐゴシック"/>
        <family val="3"/>
        <charset val="128"/>
      </rPr>
      <t xml:space="preserve"> "BASE"</t>
    </r>
    <phoneticPr fontId="38"/>
  </si>
  <si>
    <t>88inchサイクロ
K140</t>
    <phoneticPr fontId="38"/>
  </si>
  <si>
    <t>4,10,16</t>
    <phoneticPr fontId="38"/>
  </si>
  <si>
    <t>He～Bi,
~Xe,~Xe</t>
    <phoneticPr fontId="38"/>
  </si>
  <si>
    <r>
      <t xml:space="preserve">BNL </t>
    </r>
    <r>
      <rPr>
        <b/>
        <sz val="9"/>
        <color rgb="FFFF3300"/>
        <rFont val="ＭＳ Ｐゴシック"/>
        <family val="3"/>
        <charset val="128"/>
      </rPr>
      <t>"SEU"</t>
    </r>
    <phoneticPr fontId="38"/>
  </si>
  <si>
    <t>15MVタンデム</t>
    <phoneticPr fontId="38"/>
  </si>
  <si>
    <t>11(Li)
~2(Au)</t>
    <phoneticPr fontId="38"/>
  </si>
  <si>
    <t>Li～Au</t>
    <phoneticPr fontId="38"/>
  </si>
  <si>
    <t>RFQ+LINAC</t>
    <phoneticPr fontId="38"/>
  </si>
  <si>
    <t>4.5～2.5</t>
    <phoneticPr fontId="38"/>
  </si>
  <si>
    <t>O～Kr</t>
    <phoneticPr fontId="38"/>
  </si>
  <si>
    <t>AVFサイクロ
K110</t>
    <phoneticPr fontId="38"/>
  </si>
  <si>
    <t>～5</t>
    <phoneticPr fontId="38"/>
  </si>
  <si>
    <t>N～Xe</t>
    <phoneticPr fontId="38"/>
  </si>
  <si>
    <t>18MVタンデム+30MVブースター</t>
    <phoneticPr fontId="38"/>
  </si>
  <si>
    <t>He～Bi</t>
    <phoneticPr fontId="38"/>
  </si>
  <si>
    <t>15MVタンデム
+シンクロトロン</t>
    <phoneticPr fontId="38"/>
  </si>
  <si>
    <t>200(H),
55(He,C)</t>
    <phoneticPr fontId="38"/>
  </si>
  <si>
    <t>H～C</t>
    <phoneticPr fontId="38"/>
  </si>
  <si>
    <t>Gtitle:</t>
    <phoneticPr fontId="7"/>
  </si>
  <si>
    <t>Texas 40MeV/A</t>
    <phoneticPr fontId="7"/>
  </si>
  <si>
    <t>Texas 25MeV/A</t>
    <phoneticPr fontId="7"/>
  </si>
  <si>
    <t>Texas 15MeV/A</t>
    <phoneticPr fontId="7"/>
  </si>
  <si>
    <t>①16 MeV/u cocktail (C to Xe)</t>
    <phoneticPr fontId="38"/>
  </si>
  <si>
    <t>②10 MeV/u cocktail (B to Xe)</t>
    <phoneticPr fontId="38"/>
  </si>
  <si>
    <t>③4.5 MeV/u cocktail (HeH to Bi)</t>
    <phoneticPr fontId="38"/>
  </si>
  <si>
    <t>http://www.taka.qst.go.jp/tiara/j661/riyoutebiki/tiara_2-1.php</t>
  </si>
  <si>
    <t>LBL 16MeV/A</t>
    <phoneticPr fontId="7"/>
  </si>
  <si>
    <t>LBL 10MeV/A</t>
    <phoneticPr fontId="7"/>
  </si>
  <si>
    <t>LBL 4.5MeV/A</t>
    <phoneticPr fontId="7"/>
  </si>
  <si>
    <t>BNL</t>
    <phoneticPr fontId="7"/>
  </si>
  <si>
    <t>TIARA M/Q&gt;=5</t>
    <phoneticPr fontId="7"/>
  </si>
  <si>
    <t>HIMAC Mexp</t>
    <phoneticPr fontId="7"/>
  </si>
  <si>
    <t>http://www.nirs.qst.go.jp/information/application/pdf/2017/himac.pdf</t>
  </si>
  <si>
    <t>17.06/14</t>
    <phoneticPr fontId="12"/>
  </si>
  <si>
    <t>build (Ay.RIKEN)</t>
    <phoneticPr fontId="12"/>
  </si>
  <si>
    <t>MySRIMwb.xlsx に WS追加 （Beam: H,He,C,Ne,Fe,U Targ: C）したものを使って下さい。</t>
    <rPh sb="56" eb="57">
      <t>ツカ</t>
    </rPh>
    <rPh sb="59" eb="60">
      <t>クダ</t>
    </rPh>
    <phoneticPr fontId="12"/>
  </si>
  <si>
    <t>数値表は、WS=「 10.E_LET_R　」　です。</t>
    <rPh sb="0" eb="2">
      <t>スウチ</t>
    </rPh>
    <rPh sb="2" eb="3">
      <t>ヒョウ</t>
    </rPh>
    <phoneticPr fontId="7"/>
  </si>
  <si>
    <t>用途、WSの種類に合わせて、適当に Target と Beam を変えてください。</t>
    <rPh sb="0" eb="2">
      <t>ヨウト</t>
    </rPh>
    <rPh sb="6" eb="8">
      <t>シュルイ</t>
    </rPh>
    <rPh sb="9" eb="10">
      <t>ア</t>
    </rPh>
    <rPh sb="14" eb="16">
      <t>テキトウ</t>
    </rPh>
    <rPh sb="33" eb="34">
      <t>カ</t>
    </rPh>
    <phoneticPr fontId="7"/>
  </si>
  <si>
    <t>Evac、散乱膜、真空切り膜、～ Air 照射位置　は、理研E5Aコースを想定した値です。</t>
    <rPh sb="5" eb="7">
      <t>サンラン</t>
    </rPh>
    <rPh sb="7" eb="8">
      <t>マク</t>
    </rPh>
    <rPh sb="9" eb="11">
      <t>シンクウ</t>
    </rPh>
    <rPh sb="11" eb="12">
      <t>キ</t>
    </rPh>
    <rPh sb="13" eb="14">
      <t>マク</t>
    </rPh>
    <rPh sb="21" eb="23">
      <t>ショウシャ</t>
    </rPh>
    <rPh sb="23" eb="25">
      <t>イチ</t>
    </rPh>
    <rPh sb="28" eb="30">
      <t>リケン</t>
    </rPh>
    <rPh sb="37" eb="39">
      <t>ソウテイ</t>
    </rPh>
    <rPh sb="41" eb="42">
      <t>アタイ</t>
    </rPh>
    <phoneticPr fontId="7"/>
  </si>
  <si>
    <t>不要な場合は、これらの厚さを全て　ゼロにしてください。</t>
    <rPh sb="0" eb="2">
      <t>フヨウ</t>
    </rPh>
    <rPh sb="3" eb="5">
      <t>バアイ</t>
    </rPh>
    <rPh sb="11" eb="12">
      <t>アツ</t>
    </rPh>
    <rPh sb="14" eb="15">
      <t>スベ</t>
    </rPh>
    <phoneticPr fontId="7"/>
  </si>
  <si>
    <t>これらの標的材を使っているのは、行26～行33　のみです。ここも消して下さい。</t>
    <rPh sb="4" eb="6">
      <t>ヒョウテキ</t>
    </rPh>
    <rPh sb="6" eb="7">
      <t>ザイ</t>
    </rPh>
    <rPh sb="8" eb="9">
      <t>ツカ</t>
    </rPh>
    <rPh sb="16" eb="17">
      <t>ギョウ</t>
    </rPh>
    <rPh sb="20" eb="21">
      <t>ギョウ</t>
    </rPh>
    <rPh sb="32" eb="33">
      <t>ケ</t>
    </rPh>
    <rPh sb="35" eb="36">
      <t>クダ</t>
    </rPh>
    <phoneticPr fontId="7"/>
  </si>
  <si>
    <t>表とグラフは、８核種が比較できるようにしてあります。</t>
    <rPh sb="0" eb="1">
      <t>ヒョウ</t>
    </rPh>
    <rPh sb="8" eb="10">
      <t>カクシュ</t>
    </rPh>
    <rPh sb="11" eb="13">
      <t>ヒカク</t>
    </rPh>
    <phoneticPr fontId="7"/>
  </si>
  <si>
    <t>グラフでは、不要な線は、「データの選択」で、プロットのチェックを外してください。</t>
    <rPh sb="6" eb="8">
      <t>フヨウ</t>
    </rPh>
    <rPh sb="9" eb="10">
      <t>セン</t>
    </rPh>
    <rPh sb="17" eb="19">
      <t>センタク</t>
    </rPh>
    <rPh sb="32" eb="33">
      <t>ハズ</t>
    </rPh>
    <phoneticPr fontId="7"/>
  </si>
  <si>
    <t>目盛りや軸名が書いていないグラフは、パワポで重ね書きする為のものです。</t>
    <rPh sb="0" eb="2">
      <t>メモ</t>
    </rPh>
    <rPh sb="4" eb="5">
      <t>ジク</t>
    </rPh>
    <rPh sb="5" eb="6">
      <t>メイ</t>
    </rPh>
    <rPh sb="7" eb="8">
      <t>カ</t>
    </rPh>
    <rPh sb="22" eb="23">
      <t>カサ</t>
    </rPh>
    <rPh sb="24" eb="25">
      <t>ガ</t>
    </rPh>
    <rPh sb="28" eb="29">
      <t>タメ</t>
    </rPh>
    <phoneticPr fontId="7"/>
  </si>
  <si>
    <t>以上です。理研E5Aコース用に作ってあるので、使いずらいかもしれません。ご容赦下さい。</t>
    <rPh sb="0" eb="2">
      <t>イジョウ</t>
    </rPh>
    <rPh sb="5" eb="7">
      <t>リケン</t>
    </rPh>
    <rPh sb="13" eb="14">
      <t>ヨウ</t>
    </rPh>
    <rPh sb="15" eb="16">
      <t>ツク</t>
    </rPh>
    <rPh sb="23" eb="24">
      <t>ツカ</t>
    </rPh>
    <rPh sb="37" eb="39">
      <t>ヨウシャ</t>
    </rPh>
    <rPh sb="39" eb="40">
      <t>クダ</t>
    </rPh>
    <phoneticPr fontId="7"/>
  </si>
  <si>
    <t>17.06/15</t>
    <phoneticPr fontId="12"/>
  </si>
  <si>
    <t>LET単位を設定できるように変更</t>
    <rPh sb="3" eb="5">
      <t>タンイ</t>
    </rPh>
    <rPh sb="6" eb="8">
      <t>セッテイ</t>
    </rPh>
    <rPh sb="14" eb="16">
      <t>ヘンコウ</t>
    </rPh>
    <phoneticPr fontId="7"/>
  </si>
  <si>
    <t>LETunit</t>
    <phoneticPr fontId="12"/>
  </si>
  <si>
    <t>AxTtl1</t>
    <phoneticPr fontId="12"/>
  </si>
  <si>
    <t>AxTtl2</t>
    <phoneticPr fontId="12"/>
  </si>
  <si>
    <t>AxTtl3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</si>
</sst>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0.0"/>
    <numFmt numFmtId="177" formatCode="0.00_ "/>
    <numFmt numFmtId="178" formatCode="0.000_ "/>
    <numFmt numFmtId="179" formatCode="0E+00"/>
    <numFmt numFmtId="180" formatCode="0.0_ "/>
    <numFmt numFmtId="181" formatCode="0.0000_ "/>
    <numFmt numFmtId="182" formatCode="0_ "/>
    <numFmt numFmtId="183" formatCode="0.0&quot; MeV/（mg/cm2）&quot;\ "/>
    <numFmt numFmtId="184" formatCode="0.0&quot; MeV&quot;"/>
    <numFmt numFmtId="185" formatCode="0.00&quot; um&quot;\ "/>
    <numFmt numFmtId="186" formatCode="0.00&quot; MeV&quot;"/>
    <numFmt numFmtId="187" formatCode="0.00&quot; MeV/（mg/cm2）&quot;\ "/>
    <numFmt numFmtId="188" formatCode="0&quot; MeV&quot;"/>
    <numFmt numFmtId="189" formatCode="0&quot; um&quot;\ "/>
  </numFmts>
  <fonts count="6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細明朝体"/>
      <family val="3"/>
      <charset val="128"/>
    </font>
    <font>
      <sz val="12"/>
      <color rgb="FF0000FF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</font>
    <font>
      <sz val="8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</font>
    <font>
      <sz val="9"/>
      <color rgb="FF008000"/>
      <name val="ＭＳ Ｐゴシック"/>
      <family val="2"/>
      <charset val="128"/>
      <scheme val="minor"/>
    </font>
    <font>
      <sz val="9"/>
      <color rgb="FF0000FF"/>
      <name val="ＭＳ Ｐゴシック"/>
      <family val="2"/>
      <charset val="128"/>
      <scheme val="minor"/>
    </font>
    <font>
      <sz val="9"/>
      <color rgb="FF0000FF"/>
      <name val="ＭＳ Ｐゴシック"/>
      <family val="2"/>
      <charset val="128"/>
    </font>
    <font>
      <sz val="9"/>
      <color rgb="FF008000"/>
      <name val="ＭＳ Ｐゴシック"/>
      <family val="2"/>
      <charset val="128"/>
    </font>
    <font>
      <sz val="10"/>
      <color rgb="FF008000"/>
      <name val="ＭＳ Ｐゴシック"/>
      <family val="2"/>
      <charset val="128"/>
      <scheme val="minor"/>
    </font>
    <font>
      <sz val="8"/>
      <color theme="1" tint="0.34998626667073579"/>
      <name val="ＭＳ Ｐゴシック"/>
      <family val="2"/>
      <charset val="128"/>
      <scheme val="minor"/>
    </font>
    <font>
      <sz val="8"/>
      <color theme="1" tint="0.34998626667073579"/>
      <name val="ＭＳ Ｐゴシック"/>
      <family val="3"/>
      <charset val="128"/>
      <scheme val="minor"/>
    </font>
    <font>
      <sz val="9"/>
      <color theme="1" tint="0.34998626667073579"/>
      <name val="ＭＳ Ｐゴシック"/>
      <family val="2"/>
      <charset val="128"/>
      <scheme val="minor"/>
    </font>
    <font>
      <i/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8"/>
      <color theme="0" tint="-0.499984740745262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</font>
    <font>
      <sz val="10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i/>
      <sz val="11"/>
      <color rgb="FF0070C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0000FF"/>
      <name val="ＭＳ Ｐゴシック"/>
      <family val="3"/>
      <charset val="128"/>
      <scheme val="minor"/>
    </font>
    <font>
      <b/>
      <sz val="11"/>
      <color rgb="FF008000"/>
      <name val="ＭＳ Ｐゴシック"/>
      <family val="3"/>
      <charset val="128"/>
    </font>
    <font>
      <b/>
      <sz val="9"/>
      <color rgb="FF008000"/>
      <name val="ＭＳ Ｐゴシック"/>
      <family val="3"/>
      <charset val="128"/>
    </font>
    <font>
      <b/>
      <sz val="11"/>
      <color rgb="FF7030A0"/>
      <name val="ＭＳ Ｐゴシック"/>
      <family val="3"/>
      <charset val="128"/>
    </font>
    <font>
      <b/>
      <sz val="9"/>
      <color rgb="FF7030A0"/>
      <name val="ＭＳ Ｐゴシック"/>
      <family val="3"/>
      <charset val="128"/>
    </font>
    <font>
      <b/>
      <sz val="11"/>
      <color rgb="FFFF3300"/>
      <name val="ＭＳ Ｐゴシック"/>
      <family val="3"/>
      <charset val="128"/>
    </font>
    <font>
      <b/>
      <sz val="9"/>
      <color rgb="FFFF3300"/>
      <name val="ＭＳ Ｐゴシック"/>
      <family val="3"/>
      <charset val="128"/>
    </font>
    <font>
      <b/>
      <sz val="11"/>
      <color rgb="FF0033CC"/>
      <name val="ＭＳ Ｐゴシック"/>
      <family val="3"/>
      <charset val="128"/>
    </font>
    <font>
      <b/>
      <sz val="9"/>
      <color rgb="FF0033CC"/>
      <name val="ＭＳ Ｐゴシック"/>
      <family val="3"/>
      <charset val="128"/>
    </font>
    <font>
      <b/>
      <sz val="11"/>
      <color rgb="FFFF00FF"/>
      <name val="ＭＳ Ｐゴシック"/>
      <family val="3"/>
      <charset val="128"/>
    </font>
    <font>
      <b/>
      <sz val="9"/>
      <color rgb="FFFF00FF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008000"/>
      <name val="ＭＳ Ｐゴシック"/>
      <family val="2"/>
      <charset val="128"/>
      <scheme val="minor"/>
    </font>
    <font>
      <sz val="10"/>
      <color rgb="FF008000"/>
      <name val="ＭＳ Ｐゴシック"/>
      <family val="2"/>
      <charset val="128"/>
    </font>
    <font>
      <b/>
      <sz val="9"/>
      <color rgb="FF008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9">
    <xf numFmtId="0" fontId="0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41" fillId="0" borderId="0" applyNumberFormat="0" applyFill="0" applyBorder="0" applyAlignment="0" applyProtection="0">
      <alignment vertical="top"/>
      <protection locked="0"/>
    </xf>
  </cellStyleXfs>
  <cellXfs count="28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6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177" fontId="10" fillId="0" borderId="0" xfId="0" applyNumberFormat="1" applyFont="1">
      <alignment vertical="center"/>
    </xf>
    <xf numFmtId="11" fontId="10" fillId="0" borderId="0" xfId="0" applyNumberFormat="1" applyFont="1">
      <alignment vertical="center"/>
    </xf>
    <xf numFmtId="0" fontId="10" fillId="0" borderId="0" xfId="0" applyFont="1">
      <alignment vertical="center"/>
    </xf>
    <xf numFmtId="0" fontId="11" fillId="3" borderId="0" xfId="5" applyFill="1">
      <alignment vertical="center"/>
    </xf>
    <xf numFmtId="0" fontId="13" fillId="0" borderId="0" xfId="6" applyFont="1" applyFill="1" applyAlignment="1">
      <alignment horizontal="left" vertical="center"/>
    </xf>
    <xf numFmtId="0" fontId="11" fillId="0" borderId="0" xfId="5">
      <alignment vertical="center"/>
    </xf>
    <xf numFmtId="0" fontId="11" fillId="0" borderId="0" xfId="5" applyAlignment="1">
      <alignment horizontal="center" vertical="center"/>
    </xf>
    <xf numFmtId="0" fontId="11" fillId="0" borderId="0" xfId="5" quotePrefix="1">
      <alignment vertical="center"/>
    </xf>
    <xf numFmtId="0" fontId="11" fillId="0" borderId="0" xfId="5" applyAlignment="1">
      <alignment horizontal="left" vertical="center"/>
    </xf>
    <xf numFmtId="0" fontId="11" fillId="0" borderId="0" xfId="5" quotePrefix="1" applyAlignment="1">
      <alignment horizontal="left" vertical="center"/>
    </xf>
    <xf numFmtId="0" fontId="11" fillId="0" borderId="0" xfId="5" quotePrefix="1" applyFont="1">
      <alignment vertical="center"/>
    </xf>
    <xf numFmtId="0" fontId="11" fillId="0" borderId="0" xfId="5" quotePrefix="1" applyFont="1" applyAlignment="1">
      <alignment horizontal="left" vertical="center"/>
    </xf>
    <xf numFmtId="0" fontId="11" fillId="0" borderId="0" xfId="5" applyFont="1">
      <alignment vertical="center"/>
    </xf>
    <xf numFmtId="0" fontId="11" fillId="0" borderId="0" xfId="5" applyFont="1" applyAlignment="1">
      <alignment horizontal="left" vertical="center"/>
    </xf>
    <xf numFmtId="0" fontId="15" fillId="3" borderId="0" xfId="5" applyFont="1" applyFill="1">
      <alignment vertical="center"/>
    </xf>
    <xf numFmtId="0" fontId="16" fillId="3" borderId="0" xfId="5" applyFont="1" applyFill="1">
      <alignment vertical="center"/>
    </xf>
    <xf numFmtId="0" fontId="0" fillId="0" borderId="0" xfId="0" applyFill="1" applyBorder="1" applyAlignment="1">
      <alignment horizontal="right" vertical="center"/>
    </xf>
    <xf numFmtId="0" fontId="6" fillId="0" borderId="0" xfId="1" applyFill="1" applyBorder="1">
      <alignment vertical="center"/>
    </xf>
    <xf numFmtId="0" fontId="0" fillId="0" borderId="0" xfId="0" applyFill="1" applyBorder="1">
      <alignment vertical="center"/>
    </xf>
    <xf numFmtId="0" fontId="0" fillId="0" borderId="2" xfId="0" applyFill="1" applyBorder="1">
      <alignment vertical="center"/>
    </xf>
    <xf numFmtId="0" fontId="6" fillId="0" borderId="0" xfId="1" applyFill="1" applyBorder="1" applyAlignment="1">
      <alignment horizontal="center" vertical="center"/>
    </xf>
    <xf numFmtId="179" fontId="3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4" applyFill="1" applyBorder="1">
      <alignment vertical="center"/>
    </xf>
    <xf numFmtId="0" fontId="11" fillId="0" borderId="0" xfId="5" applyFill="1" applyBorder="1">
      <alignment vertical="center"/>
    </xf>
    <xf numFmtId="10" fontId="2" fillId="0" borderId="0" xfId="4" applyNumberFormat="1" applyFill="1" applyBorder="1">
      <alignment vertical="center"/>
    </xf>
    <xf numFmtId="0" fontId="17" fillId="0" borderId="8" xfId="0" applyFont="1" applyBorder="1" applyAlignment="1">
      <alignment horizontal="right" vertical="center"/>
    </xf>
    <xf numFmtId="0" fontId="18" fillId="0" borderId="3" xfId="0" applyFont="1" applyBorder="1" applyAlignment="1">
      <alignment horizontal="left" vertical="center"/>
    </xf>
    <xf numFmtId="0" fontId="17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178" fontId="10" fillId="0" borderId="0" xfId="0" applyNumberFormat="1" applyFont="1">
      <alignment vertical="center"/>
    </xf>
    <xf numFmtId="0" fontId="0" fillId="0" borderId="2" xfId="0" applyBorder="1" applyAlignment="1">
      <alignment horizontal="right" vertical="center"/>
    </xf>
    <xf numFmtId="181" fontId="10" fillId="0" borderId="0" xfId="0" applyNumberFormat="1" applyFont="1">
      <alignment vertical="center"/>
    </xf>
    <xf numFmtId="181" fontId="20" fillId="0" borderId="0" xfId="0" applyNumberFormat="1" applyFont="1">
      <alignment vertical="center"/>
    </xf>
    <xf numFmtId="177" fontId="10" fillId="0" borderId="0" xfId="0" applyNumberFormat="1" applyFont="1" applyFill="1" applyBorder="1">
      <alignment vertical="center"/>
    </xf>
    <xf numFmtId="11" fontId="10" fillId="0" borderId="0" xfId="0" applyNumberFormat="1" applyFont="1" applyFill="1" applyBorder="1">
      <alignment vertical="center"/>
    </xf>
    <xf numFmtId="180" fontId="10" fillId="0" borderId="0" xfId="0" applyNumberFormat="1" applyFont="1">
      <alignment vertical="center"/>
    </xf>
    <xf numFmtId="182" fontId="10" fillId="0" borderId="0" xfId="0" applyNumberFormat="1" applyFont="1">
      <alignment vertical="center"/>
    </xf>
    <xf numFmtId="0" fontId="21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23" fillId="0" borderId="0" xfId="1" applyFont="1" applyBorder="1">
      <alignment vertical="center"/>
    </xf>
    <xf numFmtId="0" fontId="9" fillId="0" borderId="9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4" fillId="0" borderId="0" xfId="0" applyFont="1" applyBorder="1">
      <alignment vertical="center"/>
    </xf>
    <xf numFmtId="0" fontId="0" fillId="0" borderId="1" xfId="0" applyFill="1" applyBorder="1">
      <alignment vertical="center"/>
    </xf>
    <xf numFmtId="0" fontId="0" fillId="0" borderId="3" xfId="0" applyFill="1" applyBorder="1" applyAlignment="1">
      <alignment horizontal="left" vertical="center"/>
    </xf>
    <xf numFmtId="0" fontId="2" fillId="0" borderId="7" xfId="4" applyFill="1" applyBorder="1">
      <alignment vertical="center"/>
    </xf>
    <xf numFmtId="0" fontId="0" fillId="0" borderId="8" xfId="0" applyFill="1" applyBorder="1" applyAlignment="1">
      <alignment horizontal="right" vertical="center"/>
    </xf>
    <xf numFmtId="0" fontId="2" fillId="0" borderId="10" xfId="4" applyFill="1" applyBorder="1" applyAlignment="1">
      <alignment horizontal="right" vertical="center"/>
    </xf>
    <xf numFmtId="0" fontId="25" fillId="0" borderId="2" xfId="0" applyFont="1" applyFill="1" applyBorder="1">
      <alignment vertical="center"/>
    </xf>
    <xf numFmtId="0" fontId="26" fillId="0" borderId="6" xfId="4" applyFont="1" applyFill="1" applyBorder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19" fillId="2" borderId="2" xfId="4" applyFont="1" applyFill="1" applyBorder="1">
      <alignment vertical="center"/>
    </xf>
    <xf numFmtId="0" fontId="24" fillId="0" borderId="2" xfId="0" applyFont="1" applyBorder="1">
      <alignment vertical="center"/>
    </xf>
    <xf numFmtId="0" fontId="9" fillId="0" borderId="3" xfId="0" applyFont="1" applyFill="1" applyBorder="1">
      <alignment vertical="center"/>
    </xf>
    <xf numFmtId="0" fontId="23" fillId="0" borderId="4" xfId="1" applyFont="1" applyBorder="1">
      <alignment vertical="center"/>
    </xf>
    <xf numFmtId="0" fontId="22" fillId="0" borderId="6" xfId="0" applyFont="1" applyBorder="1">
      <alignment vertical="center"/>
    </xf>
    <xf numFmtId="0" fontId="24" fillId="0" borderId="6" xfId="0" applyFont="1" applyBorder="1">
      <alignment vertical="center"/>
    </xf>
    <xf numFmtId="0" fontId="23" fillId="0" borderId="7" xfId="1" applyFont="1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6" xfId="0" applyBorder="1">
      <alignment vertical="center"/>
    </xf>
    <xf numFmtId="11" fontId="10" fillId="0" borderId="0" xfId="0" applyNumberFormat="1" applyFont="1" applyBorder="1">
      <alignment vertical="center"/>
    </xf>
    <xf numFmtId="11" fontId="10" fillId="0" borderId="4" xfId="0" applyNumberFormat="1" applyFont="1" applyBorder="1">
      <alignment vertical="center"/>
    </xf>
    <xf numFmtId="0" fontId="27" fillId="0" borderId="0" xfId="1" applyFont="1" applyFill="1" applyBorder="1" applyAlignment="1">
      <alignment horizontal="left" vertical="center"/>
    </xf>
    <xf numFmtId="176" fontId="9" fillId="0" borderId="0" xfId="0" applyNumberFormat="1" applyFont="1" applyFill="1" applyBorder="1">
      <alignment vertical="center"/>
    </xf>
    <xf numFmtId="2" fontId="9" fillId="0" borderId="0" xfId="0" applyNumberFormat="1" applyFont="1" applyFill="1" applyBorder="1">
      <alignment vertical="center"/>
    </xf>
    <xf numFmtId="176" fontId="9" fillId="0" borderId="6" xfId="0" applyNumberFormat="1" applyFont="1" applyFill="1" applyBorder="1">
      <alignment vertical="center"/>
    </xf>
    <xf numFmtId="0" fontId="29" fillId="0" borderId="11" xfId="0" applyFont="1" applyBorder="1">
      <alignment vertical="center"/>
    </xf>
    <xf numFmtId="0" fontId="30" fillId="0" borderId="11" xfId="0" applyFont="1" applyBorder="1">
      <alignment vertical="center"/>
    </xf>
    <xf numFmtId="0" fontId="31" fillId="0" borderId="0" xfId="0" applyFont="1" applyBorder="1">
      <alignment vertical="center"/>
    </xf>
    <xf numFmtId="2" fontId="28" fillId="0" borderId="0" xfId="0" applyNumberFormat="1" applyFont="1" applyBorder="1" applyAlignment="1">
      <alignment horizontal="right" vertical="center"/>
    </xf>
    <xf numFmtId="0" fontId="32" fillId="0" borderId="0" xfId="0" applyFont="1" applyBorder="1" applyAlignment="1">
      <alignment horizontal="right" vertical="center"/>
    </xf>
    <xf numFmtId="0" fontId="33" fillId="0" borderId="0" xfId="0" applyFont="1">
      <alignment vertical="center"/>
    </xf>
    <xf numFmtId="0" fontId="30" fillId="0" borderId="0" xfId="0" applyFont="1">
      <alignment vertical="center"/>
    </xf>
    <xf numFmtId="0" fontId="17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0" fillId="0" borderId="11" xfId="0" applyBorder="1">
      <alignment vertical="center"/>
    </xf>
    <xf numFmtId="0" fontId="30" fillId="0" borderId="5" xfId="0" applyFont="1" applyBorder="1">
      <alignment vertical="center"/>
    </xf>
    <xf numFmtId="180" fontId="34" fillId="2" borderId="0" xfId="0" applyNumberFormat="1" applyFont="1" applyFill="1">
      <alignment vertical="center"/>
    </xf>
    <xf numFmtId="0" fontId="11" fillId="0" borderId="0" xfId="0" applyFont="1" applyFill="1" applyBorder="1">
      <alignment vertical="center"/>
    </xf>
    <xf numFmtId="178" fontId="10" fillId="0" borderId="0" xfId="0" applyNumberFormat="1" applyFont="1" applyFill="1" applyBorder="1">
      <alignment vertical="center"/>
    </xf>
    <xf numFmtId="181" fontId="10" fillId="0" borderId="0" xfId="0" applyNumberFormat="1" applyFont="1" applyFill="1" applyBorder="1">
      <alignment vertical="center"/>
    </xf>
    <xf numFmtId="0" fontId="36" fillId="0" borderId="8" xfId="4" applyFont="1" applyFill="1" applyBorder="1" applyAlignment="1">
      <alignment horizontal="right" vertical="center"/>
    </xf>
    <xf numFmtId="0" fontId="37" fillId="0" borderId="10" xfId="0" applyFont="1" applyBorder="1" applyAlignment="1">
      <alignment horizontal="right" vertical="center"/>
    </xf>
    <xf numFmtId="0" fontId="35" fillId="0" borderId="0" xfId="0" applyFont="1" applyBorder="1" applyAlignment="1">
      <alignment horizontal="right" vertical="center"/>
    </xf>
    <xf numFmtId="0" fontId="11" fillId="3" borderId="0" xfId="5" applyFont="1" applyFill="1">
      <alignment vertical="center"/>
    </xf>
    <xf numFmtId="0" fontId="11" fillId="0" borderId="0" xfId="5" applyFont="1" applyFill="1" applyBorder="1">
      <alignment vertical="center"/>
    </xf>
    <xf numFmtId="0" fontId="42" fillId="0" borderId="0" xfId="7" applyFont="1">
      <alignment vertical="center"/>
    </xf>
    <xf numFmtId="0" fontId="43" fillId="0" borderId="0" xfId="7" applyFont="1" applyFill="1">
      <alignment vertical="center"/>
    </xf>
    <xf numFmtId="0" fontId="42" fillId="0" borderId="0" xfId="7" applyFont="1" applyFill="1">
      <alignment vertical="center"/>
    </xf>
    <xf numFmtId="0" fontId="42" fillId="0" borderId="0" xfId="7" applyFont="1" applyFill="1" applyBorder="1">
      <alignment vertical="center"/>
    </xf>
    <xf numFmtId="183" fontId="42" fillId="0" borderId="0" xfId="7" applyNumberFormat="1" applyFont="1" applyFill="1" applyBorder="1">
      <alignment vertical="center"/>
    </xf>
    <xf numFmtId="0" fontId="45" fillId="0" borderId="0" xfId="7" applyFont="1" applyFill="1" applyBorder="1" applyAlignment="1">
      <alignment horizontal="left" vertical="center"/>
    </xf>
    <xf numFmtId="0" fontId="45" fillId="0" borderId="0" xfId="7" applyFont="1" applyFill="1">
      <alignment vertical="center"/>
    </xf>
    <xf numFmtId="0" fontId="42" fillId="0" borderId="0" xfId="7" applyFont="1" applyFill="1" applyBorder="1" applyAlignment="1">
      <alignment horizontal="center" vertical="center"/>
    </xf>
    <xf numFmtId="184" fontId="44" fillId="0" borderId="0" xfId="7" applyNumberFormat="1" applyFont="1" applyFill="1" applyBorder="1">
      <alignment vertical="center"/>
    </xf>
    <xf numFmtId="185" fontId="44" fillId="0" borderId="0" xfId="7" applyNumberFormat="1" applyFont="1" applyFill="1" applyBorder="1">
      <alignment vertical="center"/>
    </xf>
    <xf numFmtId="183" fontId="44" fillId="0" borderId="0" xfId="7" applyNumberFormat="1" applyFont="1" applyFill="1" applyBorder="1">
      <alignment vertical="center"/>
    </xf>
    <xf numFmtId="186" fontId="44" fillId="0" borderId="0" xfId="7" applyNumberFormat="1" applyFont="1" applyFill="1" applyBorder="1">
      <alignment vertical="center"/>
    </xf>
    <xf numFmtId="187" fontId="42" fillId="0" borderId="0" xfId="7" applyNumberFormat="1" applyFont="1" applyFill="1" applyBorder="1">
      <alignment vertical="center"/>
    </xf>
    <xf numFmtId="187" fontId="44" fillId="0" borderId="0" xfId="7" applyNumberFormat="1" applyFont="1" applyFill="1" applyBorder="1">
      <alignment vertical="center"/>
    </xf>
    <xf numFmtId="0" fontId="11" fillId="0" borderId="0" xfId="7" applyFont="1">
      <alignment vertical="center"/>
    </xf>
    <xf numFmtId="0" fontId="11" fillId="0" borderId="0" xfId="7" applyFont="1" applyFill="1">
      <alignment vertical="center"/>
    </xf>
    <xf numFmtId="0" fontId="11" fillId="0" borderId="8" xfId="7" applyFont="1" applyFill="1" applyBorder="1" applyAlignment="1">
      <alignment horizontal="center" wrapText="1"/>
    </xf>
    <xf numFmtId="0" fontId="11" fillId="0" borderId="3" xfId="7" applyFont="1" applyFill="1" applyBorder="1" applyAlignment="1">
      <alignment horizontal="center" wrapText="1"/>
    </xf>
    <xf numFmtId="0" fontId="11" fillId="0" borderId="2" xfId="7" applyFont="1" applyFill="1" applyBorder="1" applyAlignment="1">
      <alignment horizontal="center" wrapText="1"/>
    </xf>
    <xf numFmtId="0" fontId="11" fillId="0" borderId="2" xfId="7" applyFont="1" applyFill="1" applyBorder="1" applyAlignment="1">
      <alignment horizontal="left"/>
    </xf>
    <xf numFmtId="0" fontId="11" fillId="0" borderId="3" xfId="7" applyFont="1" applyFill="1" applyBorder="1" applyAlignment="1">
      <alignment horizontal="left" wrapText="1"/>
    </xf>
    <xf numFmtId="0" fontId="11" fillId="0" borderId="12" xfId="7" applyFont="1" applyFill="1" applyBorder="1" applyAlignment="1">
      <alignment horizontal="center" wrapText="1"/>
    </xf>
    <xf numFmtId="0" fontId="46" fillId="0" borderId="13" xfId="7" applyFont="1" applyFill="1" applyBorder="1" applyAlignment="1">
      <alignment horizontal="center" wrapText="1"/>
    </xf>
    <xf numFmtId="0" fontId="46" fillId="0" borderId="14" xfId="7" applyFont="1" applyFill="1" applyBorder="1" applyAlignment="1">
      <alignment horizontal="center" wrapText="1"/>
    </xf>
    <xf numFmtId="0" fontId="46" fillId="0" borderId="14" xfId="7" applyFont="1" applyFill="1" applyBorder="1" applyAlignment="1">
      <alignment horizontal="left"/>
    </xf>
    <xf numFmtId="0" fontId="11" fillId="0" borderId="13" xfId="7" applyFont="1" applyFill="1" applyBorder="1" applyAlignment="1">
      <alignment horizontal="center" wrapText="1"/>
    </xf>
    <xf numFmtId="0" fontId="46" fillId="0" borderId="12" xfId="7" applyFont="1" applyFill="1" applyBorder="1" applyAlignment="1">
      <alignment horizontal="left" wrapText="1"/>
    </xf>
    <xf numFmtId="0" fontId="11" fillId="0" borderId="15" xfId="7" applyFont="1" applyFill="1" applyBorder="1" applyAlignment="1">
      <alignment horizontal="center" vertical="top" wrapText="1"/>
    </xf>
    <xf numFmtId="0" fontId="11" fillId="0" borderId="16" xfId="7" applyFont="1" applyFill="1" applyBorder="1" applyAlignment="1">
      <alignment horizontal="center" vertical="top" wrapText="1"/>
    </xf>
    <xf numFmtId="0" fontId="11" fillId="0" borderId="26" xfId="7" applyFont="1" applyFill="1" applyBorder="1" applyAlignment="1">
      <alignment vertical="center" wrapText="1"/>
    </xf>
    <xf numFmtId="0" fontId="11" fillId="0" borderId="26" xfId="7" applyFont="1" applyFill="1" applyBorder="1" applyAlignment="1">
      <alignment horizontal="right" vertical="center" wrapText="1"/>
    </xf>
    <xf numFmtId="2" fontId="11" fillId="0" borderId="17" xfId="7" applyNumberFormat="1" applyFont="1" applyFill="1" applyBorder="1" applyAlignment="1">
      <alignment vertical="center" wrapText="1"/>
    </xf>
    <xf numFmtId="2" fontId="11" fillId="0" borderId="17" xfId="7" applyNumberFormat="1" applyFont="1" applyFill="1" applyBorder="1" applyAlignment="1">
      <alignment wrapText="1"/>
    </xf>
    <xf numFmtId="0" fontId="11" fillId="0" borderId="17" xfId="7" applyFont="1" applyFill="1" applyBorder="1" applyAlignment="1">
      <alignment horizontal="center" vertical="top" wrapText="1"/>
    </xf>
    <xf numFmtId="0" fontId="11" fillId="0" borderId="18" xfId="7" applyFont="1" applyFill="1" applyBorder="1" applyAlignment="1">
      <alignment horizontal="center" vertical="top" wrapText="1"/>
    </xf>
    <xf numFmtId="0" fontId="11" fillId="0" borderId="20" xfId="7" applyFont="1" applyFill="1" applyBorder="1" applyAlignment="1">
      <alignment horizontal="center" vertical="top" wrapText="1"/>
    </xf>
    <xf numFmtId="0" fontId="47" fillId="0" borderId="15" xfId="7" applyFont="1" applyFill="1" applyBorder="1" applyAlignment="1">
      <alignment horizontal="center" vertical="top" wrapText="1"/>
    </xf>
    <xf numFmtId="0" fontId="11" fillId="0" borderId="17" xfId="7" applyFont="1" applyFill="1" applyBorder="1" applyAlignment="1">
      <alignment vertical="top" wrapText="1"/>
    </xf>
    <xf numFmtId="2" fontId="11" fillId="0" borderId="17" xfId="7" applyNumberFormat="1" applyFont="1" applyFill="1" applyBorder="1" applyAlignment="1">
      <alignment vertical="top" wrapText="1"/>
    </xf>
    <xf numFmtId="0" fontId="11" fillId="0" borderId="7" xfId="7" applyFont="1" applyFill="1" applyBorder="1" applyAlignment="1">
      <alignment horizontal="center" vertical="top" wrapText="1"/>
    </xf>
    <xf numFmtId="0" fontId="47" fillId="0" borderId="21" xfId="7" applyFont="1" applyFill="1" applyBorder="1" applyAlignment="1">
      <alignment horizontal="center" vertical="top" wrapText="1"/>
    </xf>
    <xf numFmtId="0" fontId="11" fillId="0" borderId="22" xfId="7" applyFont="1" applyFill="1" applyBorder="1" applyAlignment="1">
      <alignment horizontal="center" vertical="top" wrapText="1"/>
    </xf>
    <xf numFmtId="0" fontId="11" fillId="0" borderId="23" xfId="7" applyFont="1" applyFill="1" applyBorder="1" applyAlignment="1">
      <alignment vertical="top" wrapText="1"/>
    </xf>
    <xf numFmtId="0" fontId="11" fillId="0" borderId="23" xfId="7" applyFont="1" applyFill="1" applyBorder="1" applyAlignment="1">
      <alignment horizontal="center" vertical="top" wrapText="1"/>
    </xf>
    <xf numFmtId="2" fontId="11" fillId="0" borderId="23" xfId="7" applyNumberFormat="1" applyFont="1" applyFill="1" applyBorder="1" applyAlignment="1">
      <alignment vertical="top" wrapText="1"/>
    </xf>
    <xf numFmtId="0" fontId="11" fillId="0" borderId="0" xfId="7" applyFont="1" applyFill="1" applyBorder="1" applyAlignment="1">
      <alignment horizontal="left" vertical="center"/>
    </xf>
    <xf numFmtId="0" fontId="11" fillId="0" borderId="0" xfId="7" applyFont="1" applyBorder="1">
      <alignment vertical="center"/>
    </xf>
    <xf numFmtId="0" fontId="48" fillId="0" borderId="0" xfId="7" applyFont="1" applyFill="1" applyBorder="1" applyAlignment="1">
      <alignment horizontal="left" vertical="center"/>
    </xf>
    <xf numFmtId="0" fontId="11" fillId="0" borderId="0" xfId="7" applyFont="1" applyFill="1" applyBorder="1">
      <alignment vertical="center"/>
    </xf>
    <xf numFmtId="2" fontId="11" fillId="0" borderId="17" xfId="7" applyNumberFormat="1" applyFont="1" applyFill="1" applyBorder="1" applyAlignment="1">
      <alignment horizontal="right" vertical="top" wrapText="1"/>
    </xf>
    <xf numFmtId="0" fontId="11" fillId="0" borderId="19" xfId="7" applyFont="1" applyFill="1" applyBorder="1" applyAlignment="1">
      <alignment horizontal="center" vertical="top" wrapText="1"/>
    </xf>
    <xf numFmtId="2" fontId="11" fillId="0" borderId="17" xfId="7" applyNumberFormat="1" applyFont="1" applyFill="1" applyBorder="1" applyAlignment="1">
      <alignment horizontal="center" vertical="top" wrapText="1"/>
    </xf>
    <xf numFmtId="2" fontId="11" fillId="0" borderId="23" xfId="7" applyNumberFormat="1" applyFont="1" applyFill="1" applyBorder="1" applyAlignment="1">
      <alignment horizontal="right" vertical="top" wrapText="1"/>
    </xf>
    <xf numFmtId="0" fontId="11" fillId="0" borderId="24" xfId="7" applyFont="1" applyFill="1" applyBorder="1" applyAlignment="1">
      <alignment horizontal="center" vertical="top" wrapText="1"/>
    </xf>
    <xf numFmtId="0" fontId="47" fillId="0" borderId="0" xfId="7" applyFont="1" applyFill="1" applyBorder="1" applyAlignment="1">
      <alignment horizontal="center" vertical="top" wrapText="1"/>
    </xf>
    <xf numFmtId="0" fontId="11" fillId="0" borderId="0" xfId="7" applyFont="1" applyFill="1" applyBorder="1" applyAlignment="1">
      <alignment horizontal="center" vertical="top" wrapText="1"/>
    </xf>
    <xf numFmtId="0" fontId="48" fillId="0" borderId="0" xfId="7" applyFont="1" applyFill="1">
      <alignment vertical="center"/>
    </xf>
    <xf numFmtId="0" fontId="49" fillId="0" borderId="31" xfId="7" applyFont="1" applyBorder="1" applyAlignment="1">
      <alignment horizontal="center" vertical="center" wrapText="1"/>
    </xf>
    <xf numFmtId="0" fontId="11" fillId="0" borderId="32" xfId="7" applyFont="1" applyBorder="1" applyAlignment="1">
      <alignment horizontal="right" vertical="center" wrapText="1"/>
    </xf>
    <xf numFmtId="2" fontId="11" fillId="0" borderId="17" xfId="7" applyNumberFormat="1" applyFont="1" applyFill="1" applyBorder="1" applyAlignment="1">
      <alignment horizontal="right" vertical="center" wrapText="1"/>
    </xf>
    <xf numFmtId="0" fontId="11" fillId="0" borderId="6" xfId="8" applyFont="1" applyBorder="1" applyAlignment="1" applyProtection="1">
      <alignment horizontal="right" vertical="center" wrapText="1"/>
    </xf>
    <xf numFmtId="0" fontId="11" fillId="0" borderId="33" xfId="8" applyFont="1" applyBorder="1" applyAlignment="1" applyProtection="1">
      <alignment horizontal="right" vertical="center" wrapText="1"/>
    </xf>
    <xf numFmtId="0" fontId="49" fillId="0" borderId="15" xfId="7" applyFont="1" applyBorder="1" applyAlignment="1">
      <alignment horizontal="center" vertical="center" wrapText="1"/>
    </xf>
    <xf numFmtId="0" fontId="11" fillId="0" borderId="20" xfId="7" applyFont="1" applyBorder="1" applyAlignment="1">
      <alignment horizontal="right" vertical="center" wrapText="1"/>
    </xf>
    <xf numFmtId="0" fontId="11" fillId="0" borderId="29" xfId="7" applyFont="1" applyBorder="1" applyAlignment="1">
      <alignment horizontal="right" vertical="center" wrapText="1"/>
    </xf>
    <xf numFmtId="2" fontId="11" fillId="0" borderId="29" xfId="7" applyNumberFormat="1" applyFont="1" applyBorder="1" applyAlignment="1">
      <alignment horizontal="right" vertical="center" wrapText="1"/>
    </xf>
    <xf numFmtId="0" fontId="11" fillId="0" borderId="34" xfId="8" applyFont="1" applyBorder="1" applyAlignment="1" applyProtection="1">
      <alignment horizontal="right" vertical="center" wrapText="1"/>
    </xf>
    <xf numFmtId="0" fontId="11" fillId="0" borderId="35" xfId="8" applyFont="1" applyBorder="1" applyAlignment="1" applyProtection="1">
      <alignment horizontal="right" vertical="center" wrapText="1"/>
    </xf>
    <xf numFmtId="0" fontId="49" fillId="0" borderId="15" xfId="7" applyFont="1" applyFill="1" applyBorder="1" applyAlignment="1">
      <alignment horizontal="center" vertical="center" wrapText="1"/>
    </xf>
    <xf numFmtId="0" fontId="11" fillId="0" borderId="20" xfId="7" applyFont="1" applyFill="1" applyBorder="1" applyAlignment="1">
      <alignment horizontal="right" vertical="center" wrapText="1"/>
    </xf>
    <xf numFmtId="0" fontId="11" fillId="0" borderId="29" xfId="7" applyFont="1" applyFill="1" applyBorder="1" applyAlignment="1">
      <alignment horizontal="right" vertical="center" wrapText="1"/>
    </xf>
    <xf numFmtId="2" fontId="11" fillId="0" borderId="29" xfId="7" applyNumberFormat="1" applyFont="1" applyFill="1" applyBorder="1" applyAlignment="1">
      <alignment horizontal="right" vertical="center" wrapText="1"/>
    </xf>
    <xf numFmtId="0" fontId="11" fillId="0" borderId="34" xfId="8" applyFont="1" applyFill="1" applyBorder="1" applyAlignment="1" applyProtection="1">
      <alignment horizontal="right" vertical="center" wrapText="1"/>
    </xf>
    <xf numFmtId="0" fontId="11" fillId="0" borderId="35" xfId="8" applyFont="1" applyFill="1" applyBorder="1" applyAlignment="1" applyProtection="1">
      <alignment horizontal="right" vertical="center" wrapText="1"/>
    </xf>
    <xf numFmtId="0" fontId="49" fillId="0" borderId="21" xfId="7" applyFont="1" applyBorder="1" applyAlignment="1">
      <alignment horizontal="center" vertical="center" wrapText="1"/>
    </xf>
    <xf numFmtId="0" fontId="11" fillId="0" borderId="36" xfId="7" applyFont="1" applyBorder="1" applyAlignment="1">
      <alignment horizontal="right" vertical="center" wrapText="1"/>
    </xf>
    <xf numFmtId="0" fontId="11" fillId="0" borderId="37" xfId="8" applyFont="1" applyBorder="1" applyAlignment="1" applyProtection="1">
      <alignment horizontal="right" vertical="center" wrapText="1"/>
    </xf>
    <xf numFmtId="0" fontId="47" fillId="0" borderId="25" xfId="7" applyFont="1" applyFill="1" applyBorder="1" applyAlignment="1">
      <alignment horizontal="center" vertical="center" shrinkToFit="1"/>
    </xf>
    <xf numFmtId="0" fontId="11" fillId="0" borderId="25" xfId="7" applyFont="1" applyFill="1" applyBorder="1" applyAlignment="1">
      <alignment horizontal="center" wrapText="1"/>
    </xf>
    <xf numFmtId="0" fontId="11" fillId="0" borderId="26" xfId="7" applyFont="1" applyFill="1" applyBorder="1" applyAlignment="1">
      <alignment horizontal="center" wrapText="1"/>
    </xf>
    <xf numFmtId="0" fontId="11" fillId="0" borderId="26" xfId="7" applyFont="1" applyFill="1" applyBorder="1" applyAlignment="1">
      <alignment horizontal="center"/>
    </xf>
    <xf numFmtId="0" fontId="11" fillId="0" borderId="27" xfId="7" applyFont="1" applyFill="1" applyBorder="1" applyAlignment="1">
      <alignment horizontal="center" wrapText="1"/>
    </xf>
    <xf numFmtId="0" fontId="11" fillId="0" borderId="28" xfId="7" applyFont="1" applyFill="1" applyBorder="1" applyAlignment="1">
      <alignment horizontal="center"/>
    </xf>
    <xf numFmtId="0" fontId="47" fillId="0" borderId="29" xfId="7" applyFont="1" applyFill="1" applyBorder="1" applyAlignment="1">
      <alignment horizontal="center" vertical="center" shrinkToFit="1"/>
    </xf>
    <xf numFmtId="0" fontId="11" fillId="0" borderId="29" xfId="7" applyFont="1" applyFill="1" applyBorder="1" applyAlignment="1">
      <alignment horizontal="center" wrapText="1"/>
    </xf>
    <xf numFmtId="0" fontId="11" fillId="0" borderId="30" xfId="7" applyFont="1" applyFill="1" applyBorder="1" applyAlignment="1">
      <alignment horizontal="center" wrapText="1"/>
    </xf>
    <xf numFmtId="2" fontId="11" fillId="0" borderId="30" xfId="7" applyNumberFormat="1" applyFont="1" applyFill="1" applyBorder="1" applyAlignment="1">
      <alignment wrapText="1"/>
    </xf>
    <xf numFmtId="0" fontId="11" fillId="0" borderId="30" xfId="7" applyFont="1" applyFill="1" applyBorder="1" applyAlignment="1">
      <alignment horizontal="center"/>
    </xf>
    <xf numFmtId="0" fontId="11" fillId="0" borderId="18" xfId="7" applyFont="1" applyFill="1" applyBorder="1" applyAlignment="1">
      <alignment horizontal="center" wrapText="1"/>
    </xf>
    <xf numFmtId="0" fontId="47" fillId="0" borderId="10" xfId="7" applyFont="1" applyFill="1" applyBorder="1" applyAlignment="1">
      <alignment horizontal="center" vertical="center" shrinkToFit="1"/>
    </xf>
    <xf numFmtId="0" fontId="11" fillId="0" borderId="10" xfId="7" applyFont="1" applyFill="1" applyBorder="1" applyAlignment="1">
      <alignment horizontal="center" wrapText="1"/>
    </xf>
    <xf numFmtId="0" fontId="11" fillId="0" borderId="6" xfId="7" applyFont="1" applyFill="1" applyBorder="1" applyAlignment="1">
      <alignment horizontal="center"/>
    </xf>
    <xf numFmtId="0" fontId="11" fillId="0" borderId="7" xfId="7" applyFont="1" applyFill="1" applyBorder="1" applyAlignment="1">
      <alignment horizontal="center" wrapText="1"/>
    </xf>
    <xf numFmtId="0" fontId="46" fillId="0" borderId="0" xfId="7" applyFont="1" applyFill="1">
      <alignment vertical="center"/>
    </xf>
    <xf numFmtId="0" fontId="11" fillId="0" borderId="28" xfId="7" applyFont="1" applyFill="1" applyBorder="1" applyAlignment="1">
      <alignment horizontal="center" wrapText="1"/>
    </xf>
    <xf numFmtId="2" fontId="11" fillId="0" borderId="28" xfId="7" applyNumberFormat="1" applyFont="1" applyFill="1" applyBorder="1" applyAlignment="1">
      <alignment wrapText="1"/>
    </xf>
    <xf numFmtId="0" fontId="11" fillId="0" borderId="6" xfId="7" applyFont="1" applyFill="1" applyBorder="1" applyAlignment="1">
      <alignment horizontal="center" wrapText="1"/>
    </xf>
    <xf numFmtId="2" fontId="11" fillId="0" borderId="6" xfId="7" applyNumberFormat="1" applyFont="1" applyFill="1" applyBorder="1" applyAlignment="1">
      <alignment wrapText="1"/>
    </xf>
    <xf numFmtId="0" fontId="47" fillId="0" borderId="0" xfId="7" applyFont="1" applyFill="1" applyBorder="1" applyAlignment="1">
      <alignment horizontal="center" vertical="center" shrinkToFit="1"/>
    </xf>
    <xf numFmtId="0" fontId="11" fillId="0" borderId="0" xfId="7" applyFont="1" applyFill="1" applyBorder="1" applyAlignment="1">
      <alignment horizontal="center" wrapText="1"/>
    </xf>
    <xf numFmtId="0" fontId="11" fillId="0" borderId="1" xfId="7" applyFont="1" applyFill="1" applyBorder="1" applyAlignment="1">
      <alignment horizontal="left"/>
    </xf>
    <xf numFmtId="0" fontId="46" fillId="0" borderId="38" xfId="7" applyFont="1" applyFill="1" applyBorder="1" applyAlignment="1">
      <alignment horizontal="left"/>
    </xf>
    <xf numFmtId="0" fontId="46" fillId="0" borderId="13" xfId="7" applyFont="1" applyFill="1" applyBorder="1" applyAlignment="1">
      <alignment horizontal="left" wrapText="1"/>
    </xf>
    <xf numFmtId="0" fontId="11" fillId="0" borderId="9" xfId="7" applyFont="1" applyFill="1" applyBorder="1" applyAlignment="1">
      <alignment horizontal="center" vertical="center"/>
    </xf>
    <xf numFmtId="186" fontId="46" fillId="0" borderId="9" xfId="7" applyNumberFormat="1" applyFont="1" applyFill="1" applyBorder="1">
      <alignment vertical="center"/>
    </xf>
    <xf numFmtId="1" fontId="11" fillId="0" borderId="26" xfId="7" applyNumberFormat="1" applyFont="1" applyFill="1" applyBorder="1" applyAlignment="1">
      <alignment horizontal="right" vertical="center" wrapText="1"/>
    </xf>
    <xf numFmtId="0" fontId="11" fillId="0" borderId="11" xfId="7" applyFont="1" applyFill="1" applyBorder="1">
      <alignment vertical="center"/>
    </xf>
    <xf numFmtId="0" fontId="11" fillId="0" borderId="4" xfId="7" applyFont="1" applyFill="1" applyBorder="1">
      <alignment vertical="center"/>
    </xf>
    <xf numFmtId="185" fontId="46" fillId="0" borderId="4" xfId="7" applyNumberFormat="1" applyFont="1" applyFill="1" applyBorder="1">
      <alignment vertical="center"/>
    </xf>
    <xf numFmtId="1" fontId="46" fillId="0" borderId="11" xfId="7" applyNumberFormat="1" applyFont="1" applyFill="1" applyBorder="1">
      <alignment vertical="center"/>
    </xf>
    <xf numFmtId="186" fontId="46" fillId="0" borderId="11" xfId="7" applyNumberFormat="1" applyFont="1" applyFill="1" applyBorder="1">
      <alignment vertical="center"/>
    </xf>
    <xf numFmtId="0" fontId="11" fillId="0" borderId="10" xfId="7" applyFont="1" applyFill="1" applyBorder="1" applyAlignment="1">
      <alignment horizontal="center" vertical="center"/>
    </xf>
    <xf numFmtId="186" fontId="46" fillId="0" borderId="10" xfId="7" applyNumberFormat="1" applyFont="1" applyFill="1" applyBorder="1">
      <alignment vertical="center"/>
    </xf>
    <xf numFmtId="1" fontId="46" fillId="0" borderId="5" xfId="7" applyNumberFormat="1" applyFont="1" applyFill="1" applyBorder="1">
      <alignment vertical="center"/>
    </xf>
    <xf numFmtId="186" fontId="46" fillId="0" borderId="5" xfId="7" applyNumberFormat="1" applyFont="1" applyFill="1" applyBorder="1">
      <alignment vertical="center"/>
    </xf>
    <xf numFmtId="0" fontId="11" fillId="0" borderId="5" xfId="7" applyFont="1" applyFill="1" applyBorder="1">
      <alignment vertical="center"/>
    </xf>
    <xf numFmtId="0" fontId="11" fillId="0" borderId="7" xfId="7" applyFont="1" applyFill="1" applyBorder="1">
      <alignment vertical="center"/>
    </xf>
    <xf numFmtId="185" fontId="46" fillId="0" borderId="7" xfId="7" applyNumberFormat="1" applyFont="1" applyFill="1" applyBorder="1">
      <alignment vertical="center"/>
    </xf>
    <xf numFmtId="188" fontId="46" fillId="0" borderId="0" xfId="7" applyNumberFormat="1" applyFont="1" applyFill="1" applyBorder="1" applyAlignment="1">
      <alignment horizontal="left" vertical="center"/>
    </xf>
    <xf numFmtId="0" fontId="11" fillId="0" borderId="0" xfId="7" applyFont="1" applyFill="1" applyBorder="1" applyAlignment="1">
      <alignment horizontal="center" vertical="center"/>
    </xf>
    <xf numFmtId="186" fontId="46" fillId="0" borderId="0" xfId="7" applyNumberFormat="1" applyFont="1" applyFill="1" applyBorder="1">
      <alignment vertical="center"/>
    </xf>
    <xf numFmtId="185" fontId="46" fillId="0" borderId="0" xfId="7" applyNumberFormat="1" applyFont="1" applyFill="1" applyBorder="1">
      <alignment vertical="center"/>
    </xf>
    <xf numFmtId="188" fontId="11" fillId="0" borderId="0" xfId="7" applyNumberFormat="1" applyFont="1" applyFill="1" applyBorder="1">
      <alignment vertical="center"/>
    </xf>
    <xf numFmtId="0" fontId="51" fillId="0" borderId="0" xfId="7" applyFont="1">
      <alignment vertical="center"/>
    </xf>
    <xf numFmtId="0" fontId="50" fillId="0" borderId="0" xfId="7" applyFont="1" applyFill="1" applyBorder="1">
      <alignment vertical="center"/>
    </xf>
    <xf numFmtId="0" fontId="11" fillId="0" borderId="0" xfId="7" applyFont="1" applyFill="1" applyBorder="1" applyAlignment="1">
      <alignment horizontal="left"/>
    </xf>
    <xf numFmtId="0" fontId="11" fillId="0" borderId="0" xfId="7" applyFont="1" applyFill="1" applyBorder="1" applyAlignment="1">
      <alignment horizontal="left" wrapText="1"/>
    </xf>
    <xf numFmtId="0" fontId="46" fillId="0" borderId="0" xfId="7" applyFont="1" applyFill="1" applyBorder="1" applyAlignment="1">
      <alignment horizontal="center" wrapText="1"/>
    </xf>
    <xf numFmtId="0" fontId="46" fillId="0" borderId="0" xfId="7" applyFont="1" applyFill="1" applyBorder="1" applyAlignment="1">
      <alignment horizontal="left"/>
    </xf>
    <xf numFmtId="0" fontId="46" fillId="0" borderId="0" xfId="7" applyFont="1" applyFill="1" applyBorder="1" applyAlignment="1">
      <alignment horizontal="left" wrapText="1"/>
    </xf>
    <xf numFmtId="0" fontId="11" fillId="0" borderId="0" xfId="7" applyFont="1" applyFill="1" applyBorder="1" applyAlignment="1">
      <alignment horizontal="right" vertical="center" wrapText="1"/>
    </xf>
    <xf numFmtId="2" fontId="11" fillId="0" borderId="0" xfId="7" applyNumberFormat="1" applyFont="1" applyFill="1" applyBorder="1" applyAlignment="1">
      <alignment horizontal="right" vertical="center" wrapText="1"/>
    </xf>
    <xf numFmtId="2" fontId="11" fillId="0" borderId="0" xfId="7" applyNumberFormat="1" applyFont="1" applyFill="1" applyBorder="1" applyAlignment="1">
      <alignment wrapText="1"/>
    </xf>
    <xf numFmtId="185" fontId="11" fillId="0" borderId="0" xfId="7" applyNumberFormat="1" applyFont="1" applyFill="1" applyBorder="1">
      <alignment vertical="center"/>
    </xf>
    <xf numFmtId="0" fontId="46" fillId="0" borderId="0" xfId="7" applyFont="1" applyFill="1" applyBorder="1" applyAlignment="1">
      <alignment horizontal="left" vertical="center"/>
    </xf>
    <xf numFmtId="189" fontId="11" fillId="0" borderId="0" xfId="7" applyNumberFormat="1" applyFont="1" applyFill="1" applyBorder="1">
      <alignment vertical="center"/>
    </xf>
    <xf numFmtId="186" fontId="11" fillId="0" borderId="0" xfId="7" applyNumberFormat="1" applyFont="1" applyFill="1" applyBorder="1">
      <alignment vertical="center"/>
    </xf>
    <xf numFmtId="0" fontId="39" fillId="0" borderId="0" xfId="0" applyFont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19" fillId="0" borderId="9" xfId="0" applyFont="1" applyBorder="1">
      <alignment vertical="center"/>
    </xf>
    <xf numFmtId="49" fontId="0" fillId="0" borderId="8" xfId="0" applyNumberFormat="1" applyBorder="1" applyAlignment="1">
      <alignment vertical="center" wrapText="1"/>
    </xf>
    <xf numFmtId="0" fontId="40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9" fillId="0" borderId="8" xfId="0" applyFont="1" applyBorder="1" applyAlignment="1">
      <alignment horizontal="center" vertical="center"/>
    </xf>
    <xf numFmtId="0" fontId="52" fillId="0" borderId="9" xfId="0" applyFont="1" applyBorder="1">
      <alignment vertical="center"/>
    </xf>
    <xf numFmtId="49" fontId="0" fillId="0" borderId="9" xfId="0" applyNumberForma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/>
    </xf>
    <xf numFmtId="0" fontId="54" fillId="0" borderId="9" xfId="0" applyFont="1" applyBorder="1">
      <alignment vertical="center"/>
    </xf>
    <xf numFmtId="0" fontId="56" fillId="0" borderId="9" xfId="0" applyFont="1" applyBorder="1">
      <alignment vertical="center"/>
    </xf>
    <xf numFmtId="0" fontId="40" fillId="0" borderId="9" xfId="0" applyFont="1" applyBorder="1" applyAlignment="1">
      <alignment horizontal="center" vertical="center" wrapText="1"/>
    </xf>
    <xf numFmtId="0" fontId="58" fillId="0" borderId="9" xfId="0" applyFont="1" applyBorder="1">
      <alignment vertical="center"/>
    </xf>
    <xf numFmtId="0" fontId="60" fillId="0" borderId="10" xfId="0" applyFont="1" applyBorder="1">
      <alignment vertical="center"/>
    </xf>
    <xf numFmtId="49" fontId="0" fillId="0" borderId="10" xfId="0" applyNumberFormat="1" applyBorder="1" applyAlignment="1">
      <alignment vertical="center" wrapText="1"/>
    </xf>
    <xf numFmtId="0" fontId="62" fillId="0" borderId="6" xfId="0" applyFon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63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8" fillId="0" borderId="17" xfId="7" applyFont="1" applyFill="1" applyBorder="1" applyAlignment="1">
      <alignment horizontal="center" vertical="top" wrapText="1"/>
    </xf>
    <xf numFmtId="0" fontId="18" fillId="0" borderId="23" xfId="7" applyFont="1" applyFill="1" applyBorder="1" applyAlignment="1">
      <alignment horizontal="center" vertical="top" wrapText="1"/>
    </xf>
    <xf numFmtId="0" fontId="18" fillId="0" borderId="20" xfId="7" applyFont="1" applyFill="1" applyBorder="1" applyAlignment="1">
      <alignment horizontal="center" vertical="top" wrapText="1"/>
    </xf>
    <xf numFmtId="0" fontId="18" fillId="0" borderId="36" xfId="7" applyFont="1" applyFill="1" applyBorder="1" applyAlignment="1">
      <alignment horizontal="center" vertical="top" wrapText="1"/>
    </xf>
    <xf numFmtId="0" fontId="18" fillId="0" borderId="0" xfId="7" applyFont="1" applyFill="1">
      <alignment vertical="center"/>
    </xf>
    <xf numFmtId="0" fontId="11" fillId="0" borderId="0" xfId="7" applyFont="1" applyFill="1" applyAlignment="1">
      <alignment horizontal="right" vertical="center"/>
    </xf>
    <xf numFmtId="2" fontId="11" fillId="0" borderId="0" xfId="7" applyNumberFormat="1" applyFont="1" applyFill="1" applyBorder="1" applyAlignment="1">
      <alignment vertical="top" wrapText="1"/>
    </xf>
    <xf numFmtId="2" fontId="11" fillId="0" borderId="0" xfId="7" applyNumberFormat="1" applyFont="1" applyFill="1" applyBorder="1" applyAlignment="1">
      <alignment horizontal="right" vertical="top" wrapText="1"/>
    </xf>
    <xf numFmtId="0" fontId="11" fillId="0" borderId="0" xfId="7" applyFont="1" applyFill="1" applyBorder="1" applyAlignment="1">
      <alignment horizontal="center"/>
    </xf>
    <xf numFmtId="0" fontId="11" fillId="0" borderId="0" xfId="7" applyFont="1" applyFill="1" applyBorder="1" applyAlignment="1">
      <alignment wrapText="1"/>
    </xf>
    <xf numFmtId="0" fontId="9" fillId="0" borderId="2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64" fillId="0" borderId="6" xfId="0" applyFont="1" applyBorder="1" applyAlignment="1">
      <alignment horizontal="left" vertical="center"/>
    </xf>
    <xf numFmtId="179" fontId="65" fillId="0" borderId="0" xfId="1" applyNumberFormat="1" applyFont="1" applyFill="1" applyBorder="1" applyAlignment="1">
      <alignment horizontal="left" vertical="center"/>
    </xf>
    <xf numFmtId="2" fontId="66" fillId="0" borderId="0" xfId="0" applyNumberFormat="1" applyFont="1" applyBorder="1" applyAlignment="1">
      <alignment horizontal="right" vertical="center"/>
    </xf>
    <xf numFmtId="0" fontId="17" fillId="0" borderId="29" xfId="0" applyFont="1" applyBorder="1" applyAlignment="1">
      <alignment horizontal="right" vertical="center"/>
    </xf>
    <xf numFmtId="0" fontId="17" fillId="0" borderId="9" xfId="0" applyFont="1" applyBorder="1" applyAlignment="1">
      <alignment horizontal="right" vertical="center"/>
    </xf>
    <xf numFmtId="0" fontId="28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</cellXfs>
  <cellStyles count="9">
    <cellStyle name="ハイパーリンク" xfId="8" builtinId="8"/>
    <cellStyle name="標準" xfId="0" builtinId="0"/>
    <cellStyle name="標準 2" xfId="1" xr:uid="{00000000-0005-0000-0000-000002000000}"/>
    <cellStyle name="標準 3" xfId="2" xr:uid="{00000000-0005-0000-0000-000003000000}"/>
    <cellStyle name="標準 4" xfId="3" xr:uid="{00000000-0005-0000-0000-000004000000}"/>
    <cellStyle name="標準 5" xfId="4" xr:uid="{00000000-0005-0000-0000-000005000000}"/>
    <cellStyle name="標準 5 2" xfId="6" xr:uid="{00000000-0005-0000-0000-000006000000}"/>
    <cellStyle name="標準 6" xfId="5" xr:uid="{00000000-0005-0000-0000-000007000000}"/>
    <cellStyle name="標準 7" xfId="7" xr:uid="{00000000-0005-0000-0000-000008000000}"/>
  </cellStyles>
  <dxfs count="0"/>
  <tableStyles count="0" defaultTableStyle="TableStyleMedium9" defaultPivotStyle="PivotStyleLight16"/>
  <colors>
    <mruColors>
      <color rgb="FF008000"/>
      <color rgb="FF0000FF"/>
      <color rgb="FFFF66FF"/>
      <color rgb="FFFF6600"/>
      <color rgb="FF6600FF"/>
      <color rgb="FF663300"/>
      <color rgb="FF808000"/>
      <color rgb="FF009999"/>
      <color rgb="FFFF00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externalLink" Target="externalLinks/externalLink1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chartsheet" Target="chartsheets/sheet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5" Type="http://schemas.openxmlformats.org/officeDocument/2006/relationships/styles" Target="styles.xml"/><Relationship Id="rId10" Type="http://schemas.openxmlformats.org/officeDocument/2006/relationships/chartsheet" Target="chartsheets/sheet8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'10.E_LET_R'!$M$4</c:f>
          <c:strCache>
            <c:ptCount val="1"/>
            <c:pt idx="0">
              <c:v>Target= Si</c:v>
            </c:pt>
          </c:strCache>
        </c:strRef>
      </c:tx>
      <c:layout>
        <c:manualLayout>
          <c:xMode val="edge"/>
          <c:yMode val="edge"/>
          <c:x val="5.5911858353771361E-2"/>
          <c:y val="4.6025104602510462E-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'10.E_LET_R'!$F$40</c:f>
              <c:strCache>
                <c:ptCount val="1"/>
                <c:pt idx="0">
                  <c:v>238U LETt</c:v>
                </c:pt>
              </c:strCache>
            </c:strRef>
          </c:tx>
          <c:spPr>
            <a:ln w="19050">
              <a:solidFill>
                <a:srgbClr val="0000FF"/>
              </a:solidFill>
              <a:prstDash val="dash"/>
            </a:ln>
          </c:spPr>
          <c:marker>
            <c:symbol val="none"/>
          </c:marker>
          <c:xVal>
            <c:numRef>
              <c:f>'10.E_LET_R'!$F$41:$F$94</c:f>
              <c:numCache>
                <c:formatCode>0.00E+00</c:formatCode>
                <c:ptCount val="54"/>
                <c:pt idx="0">
                  <c:v>9.3279999999999994</c:v>
                </c:pt>
                <c:pt idx="1">
                  <c:v>10.825640000000002</c:v>
                </c:pt>
                <c:pt idx="2">
                  <c:v>11.93468</c:v>
                </c:pt>
                <c:pt idx="3">
                  <c:v>13.551580000000001</c:v>
                </c:pt>
                <c:pt idx="4">
                  <c:v>14.71616</c:v>
                </c:pt>
                <c:pt idx="5">
                  <c:v>15.617800000000001</c:v>
                </c:pt>
                <c:pt idx="6">
                  <c:v>16.34188</c:v>
                </c:pt>
                <c:pt idx="7">
                  <c:v>17.451000000000001</c:v>
                </c:pt>
                <c:pt idx="8">
                  <c:v>18.277560000000001</c:v>
                </c:pt>
                <c:pt idx="9">
                  <c:v>19.673919999999999</c:v>
                </c:pt>
                <c:pt idx="10">
                  <c:v>20.530640000000002</c:v>
                </c:pt>
                <c:pt idx="11">
                  <c:v>21.718879999999999</c:v>
                </c:pt>
                <c:pt idx="12">
                  <c:v>22.29552</c:v>
                </c:pt>
                <c:pt idx="13">
                  <c:v>22.434200000000001</c:v>
                </c:pt>
                <c:pt idx="14">
                  <c:v>22.3368</c:v>
                </c:pt>
                <c:pt idx="15">
                  <c:v>21.963279999999997</c:v>
                </c:pt>
                <c:pt idx="16">
                  <c:v>21.645520000000001</c:v>
                </c:pt>
                <c:pt idx="17">
                  <c:v>21.498239999999999</c:v>
                </c:pt>
                <c:pt idx="18">
                  <c:v>21.955199999999998</c:v>
                </c:pt>
                <c:pt idx="19">
                  <c:v>23.22268</c:v>
                </c:pt>
                <c:pt idx="20">
                  <c:v>24.16244</c:v>
                </c:pt>
                <c:pt idx="21">
                  <c:v>24.662400000000002</c:v>
                </c:pt>
                <c:pt idx="22">
                  <c:v>24.857759999999999</c:v>
                </c:pt>
                <c:pt idx="23">
                  <c:v>24.966080000000002</c:v>
                </c:pt>
                <c:pt idx="24">
                  <c:v>25.2514</c:v>
                </c:pt>
                <c:pt idx="25">
                  <c:v>27.72692</c:v>
                </c:pt>
                <c:pt idx="26">
                  <c:v>31.94492</c:v>
                </c:pt>
                <c:pt idx="27">
                  <c:v>41.398900000000005</c:v>
                </c:pt>
                <c:pt idx="28">
                  <c:v>49.89528</c:v>
                </c:pt>
                <c:pt idx="29">
                  <c:v>57.073500000000003</c:v>
                </c:pt>
                <c:pt idx="30">
                  <c:v>63.119480000000003</c:v>
                </c:pt>
                <c:pt idx="31">
                  <c:v>72.832532</c:v>
                </c:pt>
                <c:pt idx="32">
                  <c:v>80.494824000000008</c:v>
                </c:pt>
                <c:pt idx="33">
                  <c:v>94.514043999999998</c:v>
                </c:pt>
                <c:pt idx="34">
                  <c:v>104.18888800000001</c:v>
                </c:pt>
                <c:pt idx="35">
                  <c:v>113.57118800000001</c:v>
                </c:pt>
                <c:pt idx="36">
                  <c:v>117.935632</c:v>
                </c:pt>
                <c:pt idx="37">
                  <c:v>119.47805</c:v>
                </c:pt>
                <c:pt idx="38">
                  <c:v>119.302876</c:v>
                </c:pt>
                <c:pt idx="39">
                  <c:v>116.566384</c:v>
                </c:pt>
                <c:pt idx="40">
                  <c:v>112.57688</c:v>
                </c:pt>
                <c:pt idx="41">
                  <c:v>101.99697160000001</c:v>
                </c:pt>
                <c:pt idx="42">
                  <c:v>92.997827999999998</c:v>
                </c:pt>
                <c:pt idx="43">
                  <c:v>80.014187800000002</c:v>
                </c:pt>
                <c:pt idx="44">
                  <c:v>69.756412800000007</c:v>
                </c:pt>
                <c:pt idx="45">
                  <c:v>62.022503999999998</c:v>
                </c:pt>
                <c:pt idx="46">
                  <c:v>56.113094400000001</c:v>
                </c:pt>
                <c:pt idx="47">
                  <c:v>47.651048400000001</c:v>
                </c:pt>
                <c:pt idx="48">
                  <c:v>41.819130000000001</c:v>
                </c:pt>
                <c:pt idx="49">
                  <c:v>32.957052400000002</c:v>
                </c:pt>
                <c:pt idx="50">
                  <c:v>28.030942719999999</c:v>
                </c:pt>
                <c:pt idx="51">
                  <c:v>22.665716959999997</c:v>
                </c:pt>
                <c:pt idx="52">
                  <c:v>19.846559759999998</c:v>
                </c:pt>
                <c:pt idx="53">
                  <c:v>18.124715299999998</c:v>
                </c:pt>
              </c:numCache>
            </c:numRef>
          </c:xVal>
          <c:yVal>
            <c:numRef>
              <c:f>'10.E_LET_R'!$G$41:$G$94</c:f>
              <c:numCache>
                <c:formatCode>0.00E+00</c:formatCode>
                <c:ptCount val="54"/>
                <c:pt idx="0">
                  <c:v>1.9220000000000001E-2</c:v>
                </c:pt>
                <c:pt idx="1">
                  <c:v>2.3852000000000002E-2</c:v>
                </c:pt>
                <c:pt idx="2">
                  <c:v>2.7984000000000002E-2</c:v>
                </c:pt>
                <c:pt idx="3">
                  <c:v>3.5306000000000004E-2</c:v>
                </c:pt>
                <c:pt idx="4">
                  <c:v>4.2004E-2</c:v>
                </c:pt>
                <c:pt idx="5">
                  <c:v>4.8340000000000001E-2</c:v>
                </c:pt>
                <c:pt idx="6">
                  <c:v>5.4272000000000008E-2</c:v>
                </c:pt>
                <c:pt idx="7">
                  <c:v>6.5492000000000009E-2</c:v>
                </c:pt>
                <c:pt idx="8">
                  <c:v>7.6259999999999994E-2</c:v>
                </c:pt>
                <c:pt idx="9">
                  <c:v>0.10152799999999999</c:v>
                </c:pt>
                <c:pt idx="10">
                  <c:v>0.12554799999999999</c:v>
                </c:pt>
                <c:pt idx="11">
                  <c:v>0.171432</c:v>
                </c:pt>
                <c:pt idx="12">
                  <c:v>0.21572</c:v>
                </c:pt>
                <c:pt idx="13">
                  <c:v>0.25946000000000002</c:v>
                </c:pt>
                <c:pt idx="14">
                  <c:v>0.30330799999999997</c:v>
                </c:pt>
                <c:pt idx="15">
                  <c:v>0.39235600000000004</c:v>
                </c:pt>
                <c:pt idx="16">
                  <c:v>0.48306000000000004</c:v>
                </c:pt>
                <c:pt idx="17">
                  <c:v>0.713808</c:v>
                </c:pt>
                <c:pt idx="18">
                  <c:v>0.94331199999999993</c:v>
                </c:pt>
                <c:pt idx="19">
                  <c:v>1.3852</c:v>
                </c:pt>
                <c:pt idx="20">
                  <c:v>1.8084</c:v>
                </c:pt>
                <c:pt idx="21">
                  <c:v>2.2230000000000003</c:v>
                </c:pt>
                <c:pt idx="22">
                  <c:v>2.6276000000000002</c:v>
                </c:pt>
                <c:pt idx="23">
                  <c:v>3.4367999999999999</c:v>
                </c:pt>
                <c:pt idx="24">
                  <c:v>4.2484000000000002</c:v>
                </c:pt>
                <c:pt idx="25">
                  <c:v>6.1864000000000008</c:v>
                </c:pt>
                <c:pt idx="26">
                  <c:v>7.8936000000000011</c:v>
                </c:pt>
                <c:pt idx="27">
                  <c:v>10.690000000000001</c:v>
                </c:pt>
                <c:pt idx="28">
                  <c:v>12.927200000000001</c:v>
                </c:pt>
                <c:pt idx="29">
                  <c:v>14.843</c:v>
                </c:pt>
                <c:pt idx="30">
                  <c:v>16.537600000000001</c:v>
                </c:pt>
                <c:pt idx="31">
                  <c:v>19.538800000000002</c:v>
                </c:pt>
                <c:pt idx="32">
                  <c:v>22.206800000000001</c:v>
                </c:pt>
                <c:pt idx="33">
                  <c:v>28.046399999999998</c:v>
                </c:pt>
                <c:pt idx="34">
                  <c:v>33.186399999999999</c:v>
                </c:pt>
                <c:pt idx="35">
                  <c:v>42.547800000000002</c:v>
                </c:pt>
                <c:pt idx="36">
                  <c:v>51.383199999999995</c:v>
                </c:pt>
                <c:pt idx="37">
                  <c:v>60.009</c:v>
                </c:pt>
                <c:pt idx="38">
                  <c:v>68.590800000000002</c:v>
                </c:pt>
                <c:pt idx="39">
                  <c:v>85.962800000000001</c:v>
                </c:pt>
                <c:pt idx="40">
                  <c:v>103.8664</c:v>
                </c:pt>
                <c:pt idx="41">
                  <c:v>151.7208</c:v>
                </c:pt>
                <c:pt idx="42">
                  <c:v>204.518</c:v>
                </c:pt>
                <c:pt idx="43">
                  <c:v>324.07980000000003</c:v>
                </c:pt>
                <c:pt idx="44">
                  <c:v>461.94479999999999</c:v>
                </c:pt>
                <c:pt idx="45">
                  <c:v>617.97900000000004</c:v>
                </c:pt>
                <c:pt idx="46">
                  <c:v>792.27880000000005</c:v>
                </c:pt>
                <c:pt idx="47">
                  <c:v>1193.5999999999999</c:v>
                </c:pt>
                <c:pt idx="48">
                  <c:v>1655.2</c:v>
                </c:pt>
                <c:pt idx="49">
                  <c:v>3052.4</c:v>
                </c:pt>
                <c:pt idx="50">
                  <c:v>4750.4000000000005</c:v>
                </c:pt>
                <c:pt idx="51">
                  <c:v>8873</c:v>
                </c:pt>
                <c:pt idx="52">
                  <c:v>13738.400000000001</c:v>
                </c:pt>
                <c:pt idx="53">
                  <c:v>19155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'10.E_LET_R'!$K$40</c:f>
              <c:strCache>
                <c:ptCount val="1"/>
                <c:pt idx="0">
                  <c:v>197Au LETt</c:v>
                </c:pt>
              </c:strCache>
            </c:strRef>
          </c:tx>
          <c:spPr>
            <a:ln w="19050">
              <a:solidFill>
                <a:srgbClr val="6600FF"/>
              </a:solidFill>
              <a:prstDash val="dash"/>
            </a:ln>
          </c:spPr>
          <c:marker>
            <c:symbol val="none"/>
          </c:marker>
          <c:xVal>
            <c:numRef>
              <c:f>'10.E_LET_R'!$K$41:$K$94</c:f>
              <c:numCache>
                <c:formatCode>0.00E+00</c:formatCode>
                <c:ptCount val="54"/>
                <c:pt idx="0">
                  <c:v>8.3271250000000006</c:v>
                </c:pt>
                <c:pt idx="1">
                  <c:v>9.6075280000000003</c:v>
                </c:pt>
                <c:pt idx="2">
                  <c:v>10.551399999999999</c:v>
                </c:pt>
                <c:pt idx="3">
                  <c:v>11.90644</c:v>
                </c:pt>
                <c:pt idx="4">
                  <c:v>12.85332</c:v>
                </c:pt>
                <c:pt idx="5">
                  <c:v>13.5863</c:v>
                </c:pt>
                <c:pt idx="6">
                  <c:v>14.16778</c:v>
                </c:pt>
                <c:pt idx="7">
                  <c:v>15.044359999999999</c:v>
                </c:pt>
                <c:pt idx="8">
                  <c:v>15.67895</c:v>
                </c:pt>
                <c:pt idx="9">
                  <c:v>16.709</c:v>
                </c:pt>
                <c:pt idx="10">
                  <c:v>17.367519999999999</c:v>
                </c:pt>
                <c:pt idx="11">
                  <c:v>18.796300000000002</c:v>
                </c:pt>
                <c:pt idx="12">
                  <c:v>19.006920000000001</c:v>
                </c:pt>
                <c:pt idx="13">
                  <c:v>18.9495</c:v>
                </c:pt>
                <c:pt idx="14">
                  <c:v>18.822599999999998</c:v>
                </c:pt>
                <c:pt idx="15">
                  <c:v>18.550840000000001</c:v>
                </c:pt>
                <c:pt idx="16">
                  <c:v>18.3232</c:v>
                </c:pt>
                <c:pt idx="17">
                  <c:v>17.95232</c:v>
                </c:pt>
                <c:pt idx="18">
                  <c:v>17.716719999999999</c:v>
                </c:pt>
                <c:pt idx="19">
                  <c:v>17.342559999999999</c:v>
                </c:pt>
                <c:pt idx="20">
                  <c:v>17.024840000000001</c:v>
                </c:pt>
                <c:pt idx="21">
                  <c:v>16.807649999999999</c:v>
                </c:pt>
                <c:pt idx="22">
                  <c:v>16.737439999999999</c:v>
                </c:pt>
                <c:pt idx="23">
                  <c:v>17.127039999999997</c:v>
                </c:pt>
                <c:pt idx="24">
                  <c:v>18.119350000000001</c:v>
                </c:pt>
                <c:pt idx="25">
                  <c:v>22.14282</c:v>
                </c:pt>
                <c:pt idx="26">
                  <c:v>26.89836</c:v>
                </c:pt>
                <c:pt idx="27">
                  <c:v>35.933920000000001</c:v>
                </c:pt>
                <c:pt idx="28">
                  <c:v>43.596680000000006</c:v>
                </c:pt>
                <c:pt idx="29">
                  <c:v>50.038350000000001</c:v>
                </c:pt>
                <c:pt idx="30">
                  <c:v>55.456310000000002</c:v>
                </c:pt>
                <c:pt idx="31">
                  <c:v>63.991240000000005</c:v>
                </c:pt>
                <c:pt idx="32">
                  <c:v>70.414514999999994</c:v>
                </c:pt>
                <c:pt idx="33">
                  <c:v>81.362367999999989</c:v>
                </c:pt>
                <c:pt idx="34">
                  <c:v>88.154207999999997</c:v>
                </c:pt>
                <c:pt idx="35">
                  <c:v>93.082801999999987</c:v>
                </c:pt>
                <c:pt idx="36">
                  <c:v>94.334196000000006</c:v>
                </c:pt>
                <c:pt idx="37">
                  <c:v>93.866165000000009</c:v>
                </c:pt>
                <c:pt idx="38">
                  <c:v>92.600525999999988</c:v>
                </c:pt>
                <c:pt idx="39">
                  <c:v>89.233687999999987</c:v>
                </c:pt>
                <c:pt idx="40">
                  <c:v>85.731881000000001</c:v>
                </c:pt>
                <c:pt idx="41">
                  <c:v>77.967912799999993</c:v>
                </c:pt>
                <c:pt idx="42">
                  <c:v>71.434084000000013</c:v>
                </c:pt>
                <c:pt idx="43">
                  <c:v>60.176401400000003</c:v>
                </c:pt>
                <c:pt idx="44">
                  <c:v>52.823800800000001</c:v>
                </c:pt>
                <c:pt idx="45">
                  <c:v>47.223641000000001</c:v>
                </c:pt>
                <c:pt idx="46">
                  <c:v>42.829618199999999</c:v>
                </c:pt>
                <c:pt idx="47">
                  <c:v>36.403354</c:v>
                </c:pt>
                <c:pt idx="48">
                  <c:v>31.964923999999996</c:v>
                </c:pt>
                <c:pt idx="49">
                  <c:v>25.162275700000002</c:v>
                </c:pt>
                <c:pt idx="50">
                  <c:v>21.341180720000001</c:v>
                </c:pt>
                <c:pt idx="51">
                  <c:v>17.211220440000002</c:v>
                </c:pt>
                <c:pt idx="52">
                  <c:v>15.045005959999999</c:v>
                </c:pt>
                <c:pt idx="53">
                  <c:v>13.709778399999999</c:v>
                </c:pt>
              </c:numCache>
            </c:numRef>
          </c:xVal>
          <c:yVal>
            <c:numRef>
              <c:f>'10.E_LET_R'!$L$41:$L$94</c:f>
              <c:numCache>
                <c:formatCode>0.00E+00</c:formatCode>
                <c:ptCount val="54"/>
                <c:pt idx="0">
                  <c:v>1.7165E-2</c:v>
                </c:pt>
                <c:pt idx="1">
                  <c:v>2.1402000000000001E-2</c:v>
                </c:pt>
                <c:pt idx="2">
                  <c:v>2.5184000000000002E-2</c:v>
                </c:pt>
                <c:pt idx="3">
                  <c:v>3.1994000000000002E-2</c:v>
                </c:pt>
                <c:pt idx="4">
                  <c:v>3.8228000000000005E-2</c:v>
                </c:pt>
                <c:pt idx="5">
                  <c:v>4.4065E-2</c:v>
                </c:pt>
                <c:pt idx="6">
                  <c:v>4.9696000000000004E-2</c:v>
                </c:pt>
                <c:pt idx="7">
                  <c:v>6.0352000000000003E-2</c:v>
                </c:pt>
                <c:pt idx="8">
                  <c:v>7.0535E-2</c:v>
                </c:pt>
                <c:pt idx="9">
                  <c:v>9.4820000000000002E-2</c:v>
                </c:pt>
                <c:pt idx="10">
                  <c:v>0.11800799999999999</c:v>
                </c:pt>
                <c:pt idx="11">
                  <c:v>0.16173800000000002</c:v>
                </c:pt>
                <c:pt idx="12">
                  <c:v>0.20401999999999998</c:v>
                </c:pt>
                <c:pt idx="13">
                  <c:v>0.24646000000000001</c:v>
                </c:pt>
                <c:pt idx="14">
                  <c:v>0.28917600000000004</c:v>
                </c:pt>
                <c:pt idx="15">
                  <c:v>0.37597200000000003</c:v>
                </c:pt>
                <c:pt idx="16">
                  <c:v>0.46425</c:v>
                </c:pt>
                <c:pt idx="17">
                  <c:v>0.68987799999999999</c:v>
                </c:pt>
                <c:pt idx="18">
                  <c:v>0.92026399999999997</c:v>
                </c:pt>
                <c:pt idx="19">
                  <c:v>1.3883999999999999</c:v>
                </c:pt>
                <c:pt idx="20">
                  <c:v>1.8712</c:v>
                </c:pt>
                <c:pt idx="21">
                  <c:v>2.3625000000000003</c:v>
                </c:pt>
                <c:pt idx="22">
                  <c:v>2.8649999999999998</c:v>
                </c:pt>
                <c:pt idx="23">
                  <c:v>3.8500000000000005</c:v>
                </c:pt>
                <c:pt idx="24">
                  <c:v>4.7995000000000001</c:v>
                </c:pt>
                <c:pt idx="25">
                  <c:v>6.9018000000000006</c:v>
                </c:pt>
                <c:pt idx="26">
                  <c:v>8.6240000000000006</c:v>
                </c:pt>
                <c:pt idx="27">
                  <c:v>11.3202</c:v>
                </c:pt>
                <c:pt idx="28">
                  <c:v>13.438800000000001</c:v>
                </c:pt>
                <c:pt idx="29">
                  <c:v>15.248000000000001</c:v>
                </c:pt>
                <c:pt idx="30">
                  <c:v>16.849599999999999</c:v>
                </c:pt>
                <c:pt idx="31">
                  <c:v>19.679200000000002</c:v>
                </c:pt>
                <c:pt idx="32">
                  <c:v>22.193999999999999</c:v>
                </c:pt>
                <c:pt idx="33">
                  <c:v>27.7606</c:v>
                </c:pt>
                <c:pt idx="34">
                  <c:v>32.754799999999996</c:v>
                </c:pt>
                <c:pt idx="35">
                  <c:v>42.062399999999997</c:v>
                </c:pt>
                <c:pt idx="36">
                  <c:v>51.101599999999998</c:v>
                </c:pt>
                <c:pt idx="37">
                  <c:v>60.113</c:v>
                </c:pt>
                <c:pt idx="38">
                  <c:v>69.214799999999997</c:v>
                </c:pt>
                <c:pt idx="39">
                  <c:v>87.873199999999997</c:v>
                </c:pt>
                <c:pt idx="40">
                  <c:v>107.29300000000001</c:v>
                </c:pt>
                <c:pt idx="41">
                  <c:v>159.28039999999999</c:v>
                </c:pt>
                <c:pt idx="42">
                  <c:v>216.19239999999999</c:v>
                </c:pt>
                <c:pt idx="43">
                  <c:v>345.94060000000002</c:v>
                </c:pt>
                <c:pt idx="44">
                  <c:v>497.11719999999997</c:v>
                </c:pt>
                <c:pt idx="45">
                  <c:v>667.46600000000001</c:v>
                </c:pt>
                <c:pt idx="46">
                  <c:v>856.57659999999987</c:v>
                </c:pt>
                <c:pt idx="47">
                  <c:v>1291.2</c:v>
                </c:pt>
                <c:pt idx="48">
                  <c:v>1789.5</c:v>
                </c:pt>
                <c:pt idx="49">
                  <c:v>3304.4</c:v>
                </c:pt>
                <c:pt idx="50">
                  <c:v>5140</c:v>
                </c:pt>
                <c:pt idx="51">
                  <c:v>9626.7999999999993</c:v>
                </c:pt>
                <c:pt idx="52">
                  <c:v>14934</c:v>
                </c:pt>
                <c:pt idx="53">
                  <c:v>20865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'10.E_LET_R'!$P$40</c:f>
              <c:strCache>
                <c:ptCount val="1"/>
                <c:pt idx="0">
                  <c:v>136Xe LETt</c:v>
                </c:pt>
              </c:strCache>
            </c:strRef>
          </c:tx>
          <c:spPr>
            <a:ln w="19050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'10.E_LET_R'!$P$41:$P$94</c:f>
              <c:numCache>
                <c:formatCode>0.00E+00</c:formatCode>
                <c:ptCount val="54"/>
                <c:pt idx="0">
                  <c:v>6.2476799999999999</c:v>
                </c:pt>
                <c:pt idx="1">
                  <c:v>7.1007800000000003</c:v>
                </c:pt>
                <c:pt idx="2">
                  <c:v>7.7117680000000011</c:v>
                </c:pt>
                <c:pt idx="3">
                  <c:v>8.5511839999999992</c:v>
                </c:pt>
                <c:pt idx="4">
                  <c:v>9.1188680000000009</c:v>
                </c:pt>
                <c:pt idx="5">
                  <c:v>9.5320400000000003</c:v>
                </c:pt>
                <c:pt idx="6">
                  <c:v>9.8458799999999993</c:v>
                </c:pt>
                <c:pt idx="7">
                  <c:v>10.294320000000001</c:v>
                </c:pt>
                <c:pt idx="8">
                  <c:v>10.5916</c:v>
                </c:pt>
                <c:pt idx="9">
                  <c:v>11.00224</c:v>
                </c:pt>
                <c:pt idx="10">
                  <c:v>11.18952</c:v>
                </c:pt>
                <c:pt idx="11">
                  <c:v>11.3788</c:v>
                </c:pt>
                <c:pt idx="12">
                  <c:v>11.271600000000001</c:v>
                </c:pt>
                <c:pt idx="13">
                  <c:v>11.109399999999999</c:v>
                </c:pt>
                <c:pt idx="14">
                  <c:v>10.95452</c:v>
                </c:pt>
                <c:pt idx="15">
                  <c:v>10.719399999999998</c:v>
                </c:pt>
                <c:pt idx="16">
                  <c:v>10.603</c:v>
                </c:pt>
                <c:pt idx="17">
                  <c:v>10.695879999999999</c:v>
                </c:pt>
                <c:pt idx="18">
                  <c:v>11.092599999999999</c:v>
                </c:pt>
                <c:pt idx="19">
                  <c:v>12.184200000000001</c:v>
                </c:pt>
                <c:pt idx="20">
                  <c:v>13.31568</c:v>
                </c:pt>
                <c:pt idx="21">
                  <c:v>14.380800000000001</c:v>
                </c:pt>
                <c:pt idx="22">
                  <c:v>15.37092</c:v>
                </c:pt>
                <c:pt idx="23">
                  <c:v>17.23432</c:v>
                </c:pt>
                <c:pt idx="24">
                  <c:v>19.003799999999998</c:v>
                </c:pt>
                <c:pt idx="25">
                  <c:v>23.142720000000001</c:v>
                </c:pt>
                <c:pt idx="26">
                  <c:v>26.8352</c:v>
                </c:pt>
                <c:pt idx="27">
                  <c:v>32.895255999999996</c:v>
                </c:pt>
                <c:pt idx="28">
                  <c:v>37.613227999999999</c:v>
                </c:pt>
                <c:pt idx="29">
                  <c:v>41.422000000000004</c:v>
                </c:pt>
                <c:pt idx="30">
                  <c:v>44.615220000000001</c:v>
                </c:pt>
                <c:pt idx="31">
                  <c:v>49.804051999999999</c:v>
                </c:pt>
                <c:pt idx="32">
                  <c:v>53.891199999999998</c:v>
                </c:pt>
                <c:pt idx="33">
                  <c:v>61.157808000000003</c:v>
                </c:pt>
                <c:pt idx="34">
                  <c:v>65.810239999999993</c:v>
                </c:pt>
                <c:pt idx="35">
                  <c:v>68.902863999999994</c:v>
                </c:pt>
                <c:pt idx="36">
                  <c:v>69.2615488</c:v>
                </c:pt>
                <c:pt idx="37">
                  <c:v>68.225279999999998</c:v>
                </c:pt>
                <c:pt idx="38">
                  <c:v>66.568718799999999</c:v>
                </c:pt>
                <c:pt idx="39">
                  <c:v>62.641773199999996</c:v>
                </c:pt>
                <c:pt idx="40">
                  <c:v>58.720639999999996</c:v>
                </c:pt>
                <c:pt idx="41">
                  <c:v>50.411729199999996</c:v>
                </c:pt>
                <c:pt idx="42">
                  <c:v>44.067503199999997</c:v>
                </c:pt>
                <c:pt idx="43">
                  <c:v>35.244594800000002</c:v>
                </c:pt>
                <c:pt idx="44">
                  <c:v>29.607948</c:v>
                </c:pt>
                <c:pt idx="45">
                  <c:v>25.706778</c:v>
                </c:pt>
                <c:pt idx="46">
                  <c:v>22.833958880000001</c:v>
                </c:pt>
                <c:pt idx="47">
                  <c:v>18.873469999999998</c:v>
                </c:pt>
                <c:pt idx="48">
                  <c:v>16.275785200000001</c:v>
                </c:pt>
                <c:pt idx="49">
                  <c:v>12.51841308</c:v>
                </c:pt>
                <c:pt idx="50">
                  <c:v>10.457490120000001</c:v>
                </c:pt>
                <c:pt idx="51">
                  <c:v>8.3074586400000001</c:v>
                </c:pt>
                <c:pt idx="52">
                  <c:v>7.2000037599999995</c:v>
                </c:pt>
                <c:pt idx="53">
                  <c:v>6.5417408000000004</c:v>
                </c:pt>
              </c:numCache>
            </c:numRef>
          </c:xVal>
          <c:yVal>
            <c:numRef>
              <c:f>'10.E_LET_R'!$Q$41:$Q$94</c:f>
              <c:numCache>
                <c:formatCode>0.00E+00</c:formatCode>
                <c:ptCount val="54"/>
                <c:pt idx="0">
                  <c:v>1.426E-2</c:v>
                </c:pt>
                <c:pt idx="1">
                  <c:v>1.8008E-2</c:v>
                </c:pt>
                <c:pt idx="2">
                  <c:v>2.1456000000000003E-2</c:v>
                </c:pt>
                <c:pt idx="3">
                  <c:v>2.7752000000000002E-2</c:v>
                </c:pt>
                <c:pt idx="4">
                  <c:v>3.3548000000000001E-2</c:v>
                </c:pt>
                <c:pt idx="5">
                  <c:v>3.9100000000000003E-2</c:v>
                </c:pt>
                <c:pt idx="6">
                  <c:v>4.4507999999999999E-2</c:v>
                </c:pt>
                <c:pt idx="7">
                  <c:v>5.4844000000000004E-2</c:v>
                </c:pt>
                <c:pt idx="8">
                  <c:v>6.4920000000000005E-2</c:v>
                </c:pt>
                <c:pt idx="9">
                  <c:v>8.9424000000000003E-2</c:v>
                </c:pt>
                <c:pt idx="10">
                  <c:v>0.113444</c:v>
                </c:pt>
                <c:pt idx="11">
                  <c:v>0.161</c:v>
                </c:pt>
                <c:pt idx="12">
                  <c:v>0.20887599999999998</c:v>
                </c:pt>
                <c:pt idx="13">
                  <c:v>0.25756000000000001</c:v>
                </c:pt>
                <c:pt idx="14">
                  <c:v>0.30721999999999999</c:v>
                </c:pt>
                <c:pt idx="15">
                  <c:v>0.40896399999999994</c:v>
                </c:pt>
                <c:pt idx="16">
                  <c:v>0.51283999999999996</c:v>
                </c:pt>
                <c:pt idx="17">
                  <c:v>0.77512800000000004</c:v>
                </c:pt>
                <c:pt idx="18">
                  <c:v>1.0292479999999999</c:v>
                </c:pt>
                <c:pt idx="19">
                  <c:v>1.5171999999999999</c:v>
                </c:pt>
                <c:pt idx="20">
                  <c:v>1.9607999999999999</c:v>
                </c:pt>
                <c:pt idx="21">
                  <c:v>2.3800000000000003</c:v>
                </c:pt>
                <c:pt idx="22">
                  <c:v>2.7632000000000003</c:v>
                </c:pt>
                <c:pt idx="23">
                  <c:v>3.4699999999999998</c:v>
                </c:pt>
                <c:pt idx="24">
                  <c:v>4.1080000000000005</c:v>
                </c:pt>
                <c:pt idx="25">
                  <c:v>5.4820000000000002</c:v>
                </c:pt>
                <c:pt idx="26">
                  <c:v>6.6508000000000003</c:v>
                </c:pt>
                <c:pt idx="27">
                  <c:v>8.5924000000000014</c:v>
                </c:pt>
                <c:pt idx="28">
                  <c:v>10.250400000000001</c:v>
                </c:pt>
                <c:pt idx="29">
                  <c:v>11.722</c:v>
                </c:pt>
                <c:pt idx="30">
                  <c:v>13.082000000000001</c:v>
                </c:pt>
                <c:pt idx="31">
                  <c:v>15.5556</c:v>
                </c:pt>
                <c:pt idx="32">
                  <c:v>17.809999999999999</c:v>
                </c:pt>
                <c:pt idx="33">
                  <c:v>22.878399999999999</c:v>
                </c:pt>
                <c:pt idx="34">
                  <c:v>27.481999999999999</c:v>
                </c:pt>
                <c:pt idx="35">
                  <c:v>36.129199999999997</c:v>
                </c:pt>
                <c:pt idx="36">
                  <c:v>44.596800000000002</c:v>
                </c:pt>
                <c:pt idx="37">
                  <c:v>53.11</c:v>
                </c:pt>
                <c:pt idx="38">
                  <c:v>61.803199999999997</c:v>
                </c:pt>
                <c:pt idx="39">
                  <c:v>79.941600000000008</c:v>
                </c:pt>
                <c:pt idx="40">
                  <c:v>99.281999999999996</c:v>
                </c:pt>
                <c:pt idx="41">
                  <c:v>153.33000000000001</c:v>
                </c:pt>
                <c:pt idx="42">
                  <c:v>215.61760000000001</c:v>
                </c:pt>
                <c:pt idx="43">
                  <c:v>365.5992</c:v>
                </c:pt>
                <c:pt idx="44">
                  <c:v>547.77840000000015</c:v>
                </c:pt>
                <c:pt idx="45">
                  <c:v>761.13400000000001</c:v>
                </c:pt>
                <c:pt idx="46">
                  <c:v>1004.5704000000001</c:v>
                </c:pt>
                <c:pt idx="47">
                  <c:v>1573.6000000000001</c:v>
                </c:pt>
                <c:pt idx="48">
                  <c:v>2246</c:v>
                </c:pt>
                <c:pt idx="49">
                  <c:v>4330.8</c:v>
                </c:pt>
                <c:pt idx="50">
                  <c:v>6899.9999999999991</c:v>
                </c:pt>
                <c:pt idx="51">
                  <c:v>13284</c:v>
                </c:pt>
                <c:pt idx="52">
                  <c:v>20897.199999999997</c:v>
                </c:pt>
                <c:pt idx="53">
                  <c:v>29467.999999999996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'10.E_LET_R'!$U$40</c:f>
              <c:strCache>
                <c:ptCount val="1"/>
                <c:pt idx="0">
                  <c:v>84Kr LETt</c:v>
                </c:pt>
              </c:strCache>
            </c:strRef>
          </c:tx>
          <c:spPr>
            <a:ln w="19050">
              <a:solidFill>
                <a:srgbClr val="FF6600"/>
              </a:solidFill>
              <a:prstDash val="dash"/>
            </a:ln>
          </c:spPr>
          <c:marker>
            <c:symbol val="none"/>
          </c:marker>
          <c:xVal>
            <c:numRef>
              <c:f>'10.E_LET_R'!$U$41:$U$94</c:f>
              <c:numCache>
                <c:formatCode>0.00E+00</c:formatCode>
                <c:ptCount val="54"/>
                <c:pt idx="0">
                  <c:v>4.4769200000000007</c:v>
                </c:pt>
                <c:pt idx="1">
                  <c:v>5.03024</c:v>
                </c:pt>
                <c:pt idx="2">
                  <c:v>5.4157000000000002</c:v>
                </c:pt>
                <c:pt idx="3">
                  <c:v>5.9315759999999997</c:v>
                </c:pt>
                <c:pt idx="4">
                  <c:v>6.2663359999999999</c:v>
                </c:pt>
                <c:pt idx="5">
                  <c:v>6.5012800000000004</c:v>
                </c:pt>
                <c:pt idx="6">
                  <c:v>6.6777839999999991</c:v>
                </c:pt>
                <c:pt idx="7">
                  <c:v>6.9147600000000002</c:v>
                </c:pt>
                <c:pt idx="8">
                  <c:v>7.0602000000000009</c:v>
                </c:pt>
                <c:pt idx="9">
                  <c:v>7.2430000000000003</c:v>
                </c:pt>
                <c:pt idx="10">
                  <c:v>7.2747999999999999</c:v>
                </c:pt>
                <c:pt idx="11">
                  <c:v>6.6436400000000004</c:v>
                </c:pt>
                <c:pt idx="12">
                  <c:v>6.5728</c:v>
                </c:pt>
                <c:pt idx="13">
                  <c:v>6.5545999999999998</c:v>
                </c:pt>
                <c:pt idx="14">
                  <c:v>6.5175199999999993</c:v>
                </c:pt>
                <c:pt idx="15">
                  <c:v>6.4069199999999995</c:v>
                </c:pt>
                <c:pt idx="16">
                  <c:v>6.3250000000000002</c:v>
                </c:pt>
                <c:pt idx="17">
                  <c:v>6.3834</c:v>
                </c:pt>
                <c:pt idx="18">
                  <c:v>6.7389999999999999</c:v>
                </c:pt>
                <c:pt idx="19">
                  <c:v>7.8250799999999998</c:v>
                </c:pt>
                <c:pt idx="20">
                  <c:v>8.9921600000000002</c:v>
                </c:pt>
                <c:pt idx="21">
                  <c:v>10.077200000000001</c:v>
                </c:pt>
                <c:pt idx="22">
                  <c:v>11.06676</c:v>
                </c:pt>
                <c:pt idx="23">
                  <c:v>12.78844</c:v>
                </c:pt>
                <c:pt idx="24">
                  <c:v>14.305580000000001</c:v>
                </c:pt>
                <c:pt idx="25">
                  <c:v>17.61598</c:v>
                </c:pt>
                <c:pt idx="26">
                  <c:v>20.4345</c:v>
                </c:pt>
                <c:pt idx="27">
                  <c:v>24.858336000000001</c:v>
                </c:pt>
                <c:pt idx="28">
                  <c:v>28.042792000000002</c:v>
                </c:pt>
                <c:pt idx="29">
                  <c:v>30.383500000000002</c:v>
                </c:pt>
                <c:pt idx="30">
                  <c:v>32.219748000000003</c:v>
                </c:pt>
                <c:pt idx="31">
                  <c:v>34.839948000000007</c:v>
                </c:pt>
                <c:pt idx="32">
                  <c:v>36.638640000000002</c:v>
                </c:pt>
                <c:pt idx="33">
                  <c:v>39.357939999999999</c:v>
                </c:pt>
                <c:pt idx="34">
                  <c:v>40.751083999999999</c:v>
                </c:pt>
                <c:pt idx="35">
                  <c:v>40.702868799999997</c:v>
                </c:pt>
                <c:pt idx="36">
                  <c:v>39.782015199999996</c:v>
                </c:pt>
                <c:pt idx="37">
                  <c:v>38.462018</c:v>
                </c:pt>
                <c:pt idx="38">
                  <c:v>37.001192799999998</c:v>
                </c:pt>
                <c:pt idx="39">
                  <c:v>34.026827200000007</c:v>
                </c:pt>
                <c:pt idx="40">
                  <c:v>31.284787999999999</c:v>
                </c:pt>
                <c:pt idx="41">
                  <c:v>25.670531999999998</c:v>
                </c:pt>
                <c:pt idx="42">
                  <c:v>21.617254000000003</c:v>
                </c:pt>
                <c:pt idx="43">
                  <c:v>16.807848480000001</c:v>
                </c:pt>
                <c:pt idx="44">
                  <c:v>13.918072560000001</c:v>
                </c:pt>
                <c:pt idx="45">
                  <c:v>11.970980000000001</c:v>
                </c:pt>
                <c:pt idx="46">
                  <c:v>10.53989808</c:v>
                </c:pt>
                <c:pt idx="47">
                  <c:v>8.6372165199999991</c:v>
                </c:pt>
                <c:pt idx="48">
                  <c:v>7.4170666000000001</c:v>
                </c:pt>
                <c:pt idx="49">
                  <c:v>5.6228439999999997</c:v>
                </c:pt>
                <c:pt idx="50">
                  <c:v>4.6720179999999996</c:v>
                </c:pt>
                <c:pt idx="51">
                  <c:v>3.6894198159999996</c:v>
                </c:pt>
                <c:pt idx="52">
                  <c:v>3.19135356</c:v>
                </c:pt>
                <c:pt idx="53">
                  <c:v>2.8968152200000001</c:v>
                </c:pt>
              </c:numCache>
            </c:numRef>
          </c:xVal>
          <c:yVal>
            <c:numRef>
              <c:f>'10.E_LET_R'!$V$41:$V$94</c:f>
              <c:numCache>
                <c:formatCode>0.00E+00</c:formatCode>
                <c:ptCount val="54"/>
                <c:pt idx="0">
                  <c:v>1.078E-2</c:v>
                </c:pt>
                <c:pt idx="1">
                  <c:v>1.3820000000000001E-2</c:v>
                </c:pt>
                <c:pt idx="2">
                  <c:v>1.6660000000000001E-2</c:v>
                </c:pt>
                <c:pt idx="3">
                  <c:v>2.1920000000000002E-2</c:v>
                </c:pt>
                <c:pt idx="4">
                  <c:v>2.6860000000000002E-2</c:v>
                </c:pt>
                <c:pt idx="5">
                  <c:v>3.1620000000000002E-2</c:v>
                </c:pt>
                <c:pt idx="6">
                  <c:v>3.6316000000000001E-2</c:v>
                </c:pt>
                <c:pt idx="7">
                  <c:v>4.5387999999999998E-2</c:v>
                </c:pt>
                <c:pt idx="8">
                  <c:v>5.4280000000000002E-2</c:v>
                </c:pt>
                <c:pt idx="9">
                  <c:v>7.622000000000001E-2</c:v>
                </c:pt>
                <c:pt idx="10">
                  <c:v>9.8159999999999983E-2</c:v>
                </c:pt>
                <c:pt idx="11">
                  <c:v>0.145068</c:v>
                </c:pt>
                <c:pt idx="12">
                  <c:v>0.19441200000000003</c:v>
                </c:pt>
                <c:pt idx="13">
                  <c:v>0.24435999999999999</c:v>
                </c:pt>
                <c:pt idx="14">
                  <c:v>0.29472400000000004</c:v>
                </c:pt>
                <c:pt idx="15">
                  <c:v>0.39739600000000003</c:v>
                </c:pt>
                <c:pt idx="16">
                  <c:v>0.50253999999999999</c:v>
                </c:pt>
                <c:pt idx="17">
                  <c:v>0.76917999999999997</c:v>
                </c:pt>
                <c:pt idx="18">
                  <c:v>1.0282</c:v>
                </c:pt>
                <c:pt idx="19">
                  <c:v>1.5004</c:v>
                </c:pt>
                <c:pt idx="20">
                  <c:v>1.9184000000000001</c:v>
                </c:pt>
                <c:pt idx="21">
                  <c:v>2.2840000000000003</c:v>
                </c:pt>
                <c:pt idx="22">
                  <c:v>2.6152000000000002</c:v>
                </c:pt>
                <c:pt idx="23">
                  <c:v>3.2103999999999999</c:v>
                </c:pt>
                <c:pt idx="24">
                  <c:v>3.7360000000000002</c:v>
                </c:pt>
                <c:pt idx="25">
                  <c:v>4.8540000000000001</c:v>
                </c:pt>
                <c:pt idx="26">
                  <c:v>5.798</c:v>
                </c:pt>
                <c:pt idx="27">
                  <c:v>7.3836000000000004</c:v>
                </c:pt>
                <c:pt idx="28">
                  <c:v>8.7416</c:v>
                </c:pt>
                <c:pt idx="29">
                  <c:v>9.9740000000000002</c:v>
                </c:pt>
                <c:pt idx="30">
                  <c:v>11.132000000000001</c:v>
                </c:pt>
                <c:pt idx="31">
                  <c:v>13.2784</c:v>
                </c:pt>
                <c:pt idx="32">
                  <c:v>15.298</c:v>
                </c:pt>
                <c:pt idx="33">
                  <c:v>20.033999999999999</c:v>
                </c:pt>
                <c:pt idx="34">
                  <c:v>24.548000000000002</c:v>
                </c:pt>
                <c:pt idx="35">
                  <c:v>33.401999999999994</c:v>
                </c:pt>
                <c:pt idx="36">
                  <c:v>42.382399999999997</c:v>
                </c:pt>
                <c:pt idx="37">
                  <c:v>51.637999999999998</c:v>
                </c:pt>
                <c:pt idx="38">
                  <c:v>61.220399999999998</c:v>
                </c:pt>
                <c:pt idx="39">
                  <c:v>81.634</c:v>
                </c:pt>
                <c:pt idx="40">
                  <c:v>103.9</c:v>
                </c:pt>
                <c:pt idx="41">
                  <c:v>168.01599999999999</c:v>
                </c:pt>
                <c:pt idx="42">
                  <c:v>245.08800000000002</c:v>
                </c:pt>
                <c:pt idx="43">
                  <c:v>437.49079999999998</c:v>
                </c:pt>
                <c:pt idx="44">
                  <c:v>675.70480000000009</c:v>
                </c:pt>
                <c:pt idx="45">
                  <c:v>959.62400000000002</c:v>
                </c:pt>
                <c:pt idx="46">
                  <c:v>1276.8</c:v>
                </c:pt>
                <c:pt idx="47">
                  <c:v>2050</c:v>
                </c:pt>
                <c:pt idx="48">
                  <c:v>2956</c:v>
                </c:pt>
                <c:pt idx="49">
                  <c:v>5802</c:v>
                </c:pt>
                <c:pt idx="50">
                  <c:v>9356</c:v>
                </c:pt>
                <c:pt idx="51">
                  <c:v>18188.400000000001</c:v>
                </c:pt>
                <c:pt idx="52">
                  <c:v>28807.199999999997</c:v>
                </c:pt>
                <c:pt idx="53">
                  <c:v>40788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'10.E_LET_R'!$Z$40</c:f>
              <c:strCache>
                <c:ptCount val="1"/>
                <c:pt idx="0">
                  <c:v>40Ar LETt</c:v>
                </c:pt>
              </c:strCache>
            </c:strRef>
          </c:tx>
          <c:spPr>
            <a:ln w="19050">
              <a:solidFill>
                <a:srgbClr val="008000"/>
              </a:solidFill>
              <a:prstDash val="dash"/>
            </a:ln>
          </c:spPr>
          <c:marker>
            <c:symbol val="none"/>
          </c:marker>
          <c:xVal>
            <c:numRef>
              <c:f>'10.E_LET_R'!$Z$41:$Z$94</c:f>
              <c:numCache>
                <c:formatCode>0.00E+00</c:formatCode>
                <c:ptCount val="54"/>
                <c:pt idx="0">
                  <c:v>2.2928000000000002</c:v>
                </c:pt>
                <c:pt idx="1">
                  <c:v>2.5348999999999999</c:v>
                </c:pt>
                <c:pt idx="2">
                  <c:v>2.6981000000000002</c:v>
                </c:pt>
                <c:pt idx="3">
                  <c:v>2.9094000000000002</c:v>
                </c:pt>
                <c:pt idx="4">
                  <c:v>3.0406</c:v>
                </c:pt>
                <c:pt idx="5">
                  <c:v>3.1309</c:v>
                </c:pt>
                <c:pt idx="6">
                  <c:v>3.194</c:v>
                </c:pt>
                <c:pt idx="7">
                  <c:v>3.2791999999999999</c:v>
                </c:pt>
                <c:pt idx="8">
                  <c:v>3.331</c:v>
                </c:pt>
                <c:pt idx="9">
                  <c:v>3.4</c:v>
                </c:pt>
                <c:pt idx="10">
                  <c:v>3.4359999999999999</c:v>
                </c:pt>
                <c:pt idx="11">
                  <c:v>3.6340000000000003</c:v>
                </c:pt>
                <c:pt idx="12">
                  <c:v>3.6520000000000001</c:v>
                </c:pt>
                <c:pt idx="13">
                  <c:v>3.64</c:v>
                </c:pt>
                <c:pt idx="14">
                  <c:v>3.6322000000000001</c:v>
                </c:pt>
                <c:pt idx="15">
                  <c:v>3.6496</c:v>
                </c:pt>
                <c:pt idx="16">
                  <c:v>3.718</c:v>
                </c:pt>
                <c:pt idx="17">
                  <c:v>4.0353000000000003</c:v>
                </c:pt>
                <c:pt idx="18">
                  <c:v>4.4485999999999999</c:v>
                </c:pt>
                <c:pt idx="19">
                  <c:v>5.3037999999999998</c:v>
                </c:pt>
                <c:pt idx="20">
                  <c:v>6.0744999999999996</c:v>
                </c:pt>
                <c:pt idx="21">
                  <c:v>6.742</c:v>
                </c:pt>
                <c:pt idx="22">
                  <c:v>7.3258999999999999</c:v>
                </c:pt>
                <c:pt idx="23">
                  <c:v>8.3344400000000007</c:v>
                </c:pt>
                <c:pt idx="24">
                  <c:v>9.2010000000000005</c:v>
                </c:pt>
                <c:pt idx="25">
                  <c:v>10.998700000000001</c:v>
                </c:pt>
                <c:pt idx="26">
                  <c:v>12.4308</c:v>
                </c:pt>
                <c:pt idx="27">
                  <c:v>14.519200000000001</c:v>
                </c:pt>
                <c:pt idx="28">
                  <c:v>15.92653</c:v>
                </c:pt>
                <c:pt idx="29">
                  <c:v>16.902099999999997</c:v>
                </c:pt>
                <c:pt idx="30">
                  <c:v>17.562163999999999</c:v>
                </c:pt>
                <c:pt idx="31">
                  <c:v>18.306875999999999</c:v>
                </c:pt>
                <c:pt idx="32">
                  <c:v>18.610510000000001</c:v>
                </c:pt>
                <c:pt idx="33">
                  <c:v>18.538740000000001</c:v>
                </c:pt>
                <c:pt idx="34">
                  <c:v>18.062480000000001</c:v>
                </c:pt>
                <c:pt idx="35">
                  <c:v>16.425850000000001</c:v>
                </c:pt>
                <c:pt idx="36">
                  <c:v>14.98235</c:v>
                </c:pt>
                <c:pt idx="37">
                  <c:v>13.750160000000001</c:v>
                </c:pt>
                <c:pt idx="38">
                  <c:v>12.702682600000001</c:v>
                </c:pt>
                <c:pt idx="39">
                  <c:v>11.018733000000001</c:v>
                </c:pt>
                <c:pt idx="40">
                  <c:v>9.7455239999999996</c:v>
                </c:pt>
                <c:pt idx="41">
                  <c:v>7.6048549999999997</c:v>
                </c:pt>
                <c:pt idx="42">
                  <c:v>6.272983</c:v>
                </c:pt>
                <c:pt idx="43">
                  <c:v>4.7710740000000005</c:v>
                </c:pt>
                <c:pt idx="44">
                  <c:v>3.8816009999999999</c:v>
                </c:pt>
                <c:pt idx="45">
                  <c:v>3.2963089999999999</c:v>
                </c:pt>
                <c:pt idx="46">
                  <c:v>2.8739127999999998</c:v>
                </c:pt>
                <c:pt idx="47">
                  <c:v>2.3110564199999999</c:v>
                </c:pt>
                <c:pt idx="48">
                  <c:v>1.9586987</c:v>
                </c:pt>
                <c:pt idx="49">
                  <c:v>1.4694829</c:v>
                </c:pt>
                <c:pt idx="50">
                  <c:v>1.2153713000000002</c:v>
                </c:pt>
                <c:pt idx="51">
                  <c:v>0.95445610000000003</c:v>
                </c:pt>
                <c:pt idx="52">
                  <c:v>0.82279659999999999</c:v>
                </c:pt>
                <c:pt idx="53">
                  <c:v>0.74476010000000004</c:v>
                </c:pt>
              </c:numCache>
            </c:numRef>
          </c:xVal>
          <c:yVal>
            <c:numRef>
              <c:f>'10.E_LET_R'!$AA$41:$AA$94</c:f>
              <c:numCache>
                <c:formatCode>0.00E+00</c:formatCode>
                <c:ptCount val="54"/>
                <c:pt idx="0">
                  <c:v>7.9000000000000008E-3</c:v>
                </c:pt>
                <c:pt idx="1">
                  <c:v>1.04E-2</c:v>
                </c:pt>
                <c:pt idx="2">
                  <c:v>1.2699999999999999E-2</c:v>
                </c:pt>
                <c:pt idx="3">
                  <c:v>1.72E-2</c:v>
                </c:pt>
                <c:pt idx="4">
                  <c:v>2.1600000000000001E-2</c:v>
                </c:pt>
                <c:pt idx="5">
                  <c:v>2.58E-2</c:v>
                </c:pt>
                <c:pt idx="6">
                  <c:v>2.9960000000000001E-2</c:v>
                </c:pt>
                <c:pt idx="7">
                  <c:v>3.8280000000000002E-2</c:v>
                </c:pt>
                <c:pt idx="8">
                  <c:v>4.65E-2</c:v>
                </c:pt>
                <c:pt idx="9">
                  <c:v>6.7100000000000007E-2</c:v>
                </c:pt>
                <c:pt idx="10">
                  <c:v>8.7900000000000006E-2</c:v>
                </c:pt>
                <c:pt idx="11">
                  <c:v>0.1285</c:v>
                </c:pt>
                <c:pt idx="12">
                  <c:v>0.1691</c:v>
                </c:pt>
                <c:pt idx="13">
                  <c:v>0.21030000000000001</c:v>
                </c:pt>
                <c:pt idx="14">
                  <c:v>0.25218000000000002</c:v>
                </c:pt>
                <c:pt idx="15">
                  <c:v>0.33689999999999998</c:v>
                </c:pt>
                <c:pt idx="16">
                  <c:v>0.42169999999999996</c:v>
                </c:pt>
                <c:pt idx="17">
                  <c:v>0.62690000000000001</c:v>
                </c:pt>
                <c:pt idx="18">
                  <c:v>0.81679999999999997</c:v>
                </c:pt>
                <c:pt idx="19">
                  <c:v>1.1499999999999999</c:v>
                </c:pt>
                <c:pt idx="20">
                  <c:v>1.44</c:v>
                </c:pt>
                <c:pt idx="21">
                  <c:v>1.7</c:v>
                </c:pt>
                <c:pt idx="22">
                  <c:v>1.94</c:v>
                </c:pt>
                <c:pt idx="23">
                  <c:v>2.3740000000000001</c:v>
                </c:pt>
                <c:pt idx="24">
                  <c:v>2.76</c:v>
                </c:pt>
                <c:pt idx="25">
                  <c:v>3.6000000000000005</c:v>
                </c:pt>
                <c:pt idx="26">
                  <c:v>4.33</c:v>
                </c:pt>
                <c:pt idx="27">
                  <c:v>5.6000000000000005</c:v>
                </c:pt>
                <c:pt idx="28">
                  <c:v>6.72</c:v>
                </c:pt>
                <c:pt idx="29">
                  <c:v>7.77</c:v>
                </c:pt>
                <c:pt idx="30">
                  <c:v>8.766</c:v>
                </c:pt>
                <c:pt idx="31">
                  <c:v>10.682</c:v>
                </c:pt>
                <c:pt idx="32">
                  <c:v>12.54</c:v>
                </c:pt>
                <c:pt idx="33">
                  <c:v>17.16</c:v>
                </c:pt>
                <c:pt idx="34">
                  <c:v>21.86</c:v>
                </c:pt>
                <c:pt idx="35">
                  <c:v>31.86</c:v>
                </c:pt>
                <c:pt idx="36">
                  <c:v>42.85</c:v>
                </c:pt>
                <c:pt idx="37">
                  <c:v>54.87</c:v>
                </c:pt>
                <c:pt idx="38">
                  <c:v>67.97399999999999</c:v>
                </c:pt>
                <c:pt idx="39">
                  <c:v>97.17</c:v>
                </c:pt>
                <c:pt idx="40">
                  <c:v>130.47</c:v>
                </c:pt>
                <c:pt idx="41">
                  <c:v>231.37</c:v>
                </c:pt>
                <c:pt idx="42">
                  <c:v>356.72</c:v>
                </c:pt>
                <c:pt idx="43">
                  <c:v>676.03</c:v>
                </c:pt>
                <c:pt idx="44">
                  <c:v>1080</c:v>
                </c:pt>
                <c:pt idx="45">
                  <c:v>1560</c:v>
                </c:pt>
                <c:pt idx="46">
                  <c:v>2128</c:v>
                </c:pt>
                <c:pt idx="47">
                  <c:v>3478</c:v>
                </c:pt>
                <c:pt idx="48">
                  <c:v>5100</c:v>
                </c:pt>
                <c:pt idx="49">
                  <c:v>10250</c:v>
                </c:pt>
                <c:pt idx="50">
                  <c:v>16740</c:v>
                </c:pt>
                <c:pt idx="51">
                  <c:v>32950</c:v>
                </c:pt>
                <c:pt idx="52">
                  <c:v>52510</c:v>
                </c:pt>
                <c:pt idx="53">
                  <c:v>74590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'10.E_LET_R'!$AE$40</c:f>
              <c:strCache>
                <c:ptCount val="1"/>
                <c:pt idx="0">
                  <c:v>12C LETt</c:v>
                </c:pt>
              </c:strCache>
            </c:strRef>
          </c:tx>
          <c:spPr>
            <a:ln w="19050">
              <a:solidFill>
                <a:srgbClr val="009999"/>
              </a:solidFill>
              <a:prstDash val="dash"/>
            </a:ln>
          </c:spPr>
          <c:marker>
            <c:symbol val="none"/>
          </c:marker>
          <c:xVal>
            <c:numRef>
              <c:f>'10.E_LET_R'!$AE$41:$AE$94</c:f>
              <c:numCache>
                <c:formatCode>0.00E+00</c:formatCode>
                <c:ptCount val="54"/>
                <c:pt idx="0">
                  <c:v>0.57420000000000004</c:v>
                </c:pt>
                <c:pt idx="1">
                  <c:v>0.63260000000000005</c:v>
                </c:pt>
                <c:pt idx="2">
                  <c:v>0.67291999999999996</c:v>
                </c:pt>
                <c:pt idx="3">
                  <c:v>0.72818000000000005</c:v>
                </c:pt>
                <c:pt idx="4">
                  <c:v>0.76566000000000001</c:v>
                </c:pt>
                <c:pt idx="5">
                  <c:v>0.7944</c:v>
                </c:pt>
                <c:pt idx="6">
                  <c:v>0.81728000000000001</c:v>
                </c:pt>
                <c:pt idx="7">
                  <c:v>0.85411999999999999</c:v>
                </c:pt>
                <c:pt idx="8">
                  <c:v>0.8841</c:v>
                </c:pt>
                <c:pt idx="9">
                  <c:v>0.94479999999999997</c:v>
                </c:pt>
                <c:pt idx="10">
                  <c:v>1.00528</c:v>
                </c:pt>
                <c:pt idx="11">
                  <c:v>1.1765399999999999</c:v>
                </c:pt>
                <c:pt idx="12">
                  <c:v>1.2561</c:v>
                </c:pt>
                <c:pt idx="13">
                  <c:v>1.3133000000000001</c:v>
                </c:pt>
                <c:pt idx="14">
                  <c:v>1.36172</c:v>
                </c:pt>
                <c:pt idx="15">
                  <c:v>1.45282</c:v>
                </c:pt>
                <c:pt idx="16">
                  <c:v>1.5451999999999999</c:v>
                </c:pt>
                <c:pt idx="17">
                  <c:v>1.7954999999999999</c:v>
                </c:pt>
                <c:pt idx="18">
                  <c:v>2.0615999999999999</c:v>
                </c:pt>
                <c:pt idx="19">
                  <c:v>2.5829620000000002</c:v>
                </c:pt>
                <c:pt idx="20">
                  <c:v>3.045944</c:v>
                </c:pt>
                <c:pt idx="21">
                  <c:v>3.4400300000000001</c:v>
                </c:pt>
                <c:pt idx="22">
                  <c:v>3.761908</c:v>
                </c:pt>
                <c:pt idx="23">
                  <c:v>4.24864</c:v>
                </c:pt>
                <c:pt idx="24">
                  <c:v>4.5774499999999998</c:v>
                </c:pt>
                <c:pt idx="25">
                  <c:v>4.9875700000000007</c:v>
                </c:pt>
                <c:pt idx="26">
                  <c:v>5.1197439999999999</c:v>
                </c:pt>
                <c:pt idx="27">
                  <c:v>5.1180459999999997</c:v>
                </c:pt>
                <c:pt idx="28">
                  <c:v>5.0164119999999999</c:v>
                </c:pt>
                <c:pt idx="29">
                  <c:v>4.8987919999999994</c:v>
                </c:pt>
                <c:pt idx="30">
                  <c:v>4.7841604000000002</c:v>
                </c:pt>
                <c:pt idx="31">
                  <c:v>4.5695266000000005</c:v>
                </c:pt>
                <c:pt idx="32">
                  <c:v>4.3748899999999997</c:v>
                </c:pt>
                <c:pt idx="33">
                  <c:v>3.950453</c:v>
                </c:pt>
                <c:pt idx="34">
                  <c:v>3.5918975999999998</c:v>
                </c:pt>
                <c:pt idx="35">
                  <c:v>2.9454924</c:v>
                </c:pt>
                <c:pt idx="36">
                  <c:v>2.4858722000000002</c:v>
                </c:pt>
                <c:pt idx="37">
                  <c:v>2.1392069999999999</c:v>
                </c:pt>
                <c:pt idx="38">
                  <c:v>1.8784295199999999</c:v>
                </c:pt>
                <c:pt idx="39">
                  <c:v>1.5061975600000002</c:v>
                </c:pt>
                <c:pt idx="40">
                  <c:v>1.2576524</c:v>
                </c:pt>
                <c:pt idx="41">
                  <c:v>0.90645399999999998</c:v>
                </c:pt>
                <c:pt idx="42">
                  <c:v>0.72245143999999994</c:v>
                </c:pt>
                <c:pt idx="43">
                  <c:v>0.52440355999999999</c:v>
                </c:pt>
                <c:pt idx="44">
                  <c:v>0.41782803999999996</c:v>
                </c:pt>
                <c:pt idx="45">
                  <c:v>0.34975320000000004</c:v>
                </c:pt>
                <c:pt idx="46">
                  <c:v>0.30405014000000002</c:v>
                </c:pt>
                <c:pt idx="47">
                  <c:v>0.24374010400000001</c:v>
                </c:pt>
                <c:pt idx="48">
                  <c:v>0.20598147999999999</c:v>
                </c:pt>
                <c:pt idx="49">
                  <c:v>0.15425622</c:v>
                </c:pt>
                <c:pt idx="50">
                  <c:v>0.127623282</c:v>
                </c:pt>
                <c:pt idx="51">
                  <c:v>0.100105768</c:v>
                </c:pt>
                <c:pt idx="52">
                  <c:v>8.6358865999999992E-2</c:v>
                </c:pt>
                <c:pt idx="53">
                  <c:v>7.8078560000000005E-2</c:v>
                </c:pt>
              </c:numCache>
            </c:numRef>
          </c:xVal>
          <c:yVal>
            <c:numRef>
              <c:f>'10.E_LET_R'!$AF$41:$AF$94</c:f>
              <c:numCache>
                <c:formatCode>0.00E+00</c:formatCode>
                <c:ptCount val="54"/>
                <c:pt idx="0">
                  <c:v>5.8000000000000013E-3</c:v>
                </c:pt>
                <c:pt idx="1">
                  <c:v>7.9000000000000025E-3</c:v>
                </c:pt>
                <c:pt idx="2">
                  <c:v>9.8799999999999999E-3</c:v>
                </c:pt>
                <c:pt idx="3">
                  <c:v>1.3820000000000001E-2</c:v>
                </c:pt>
                <c:pt idx="4">
                  <c:v>1.7660000000000002E-2</c:v>
                </c:pt>
                <c:pt idx="5">
                  <c:v>2.1499999999999998E-2</c:v>
                </c:pt>
                <c:pt idx="6">
                  <c:v>2.5320000000000002E-2</c:v>
                </c:pt>
                <c:pt idx="7">
                  <c:v>3.2920000000000005E-2</c:v>
                </c:pt>
                <c:pt idx="8">
                  <c:v>4.0500000000000001E-2</c:v>
                </c:pt>
                <c:pt idx="9">
                  <c:v>5.9300000000000005E-2</c:v>
                </c:pt>
                <c:pt idx="10">
                  <c:v>7.8020000000000006E-2</c:v>
                </c:pt>
                <c:pt idx="11">
                  <c:v>0.11276000000000001</c:v>
                </c:pt>
                <c:pt idx="12">
                  <c:v>0.14582000000000001</c:v>
                </c:pt>
                <c:pt idx="13">
                  <c:v>0.17829999999999999</c:v>
                </c:pt>
                <c:pt idx="14">
                  <c:v>0.21037999999999998</c:v>
                </c:pt>
                <c:pt idx="15">
                  <c:v>0.27301999999999998</c:v>
                </c:pt>
                <c:pt idx="16">
                  <c:v>0.33340000000000003</c:v>
                </c:pt>
                <c:pt idx="17">
                  <c:v>0.47300000000000003</c:v>
                </c:pt>
                <c:pt idx="18">
                  <c:v>0.59664000000000006</c:v>
                </c:pt>
                <c:pt idx="19">
                  <c:v>0.80713999999999997</c:v>
                </c:pt>
                <c:pt idx="20">
                  <c:v>0.98272000000000004</c:v>
                </c:pt>
                <c:pt idx="21">
                  <c:v>1.1399999999999999</c:v>
                </c:pt>
                <c:pt idx="22">
                  <c:v>1.272</c:v>
                </c:pt>
                <c:pt idx="23">
                  <c:v>1.53</c:v>
                </c:pt>
                <c:pt idx="24">
                  <c:v>1.7600000000000002</c:v>
                </c:pt>
                <c:pt idx="25">
                  <c:v>2.2900000000000005</c:v>
                </c:pt>
                <c:pt idx="26">
                  <c:v>2.7959999999999998</c:v>
                </c:pt>
                <c:pt idx="27">
                  <c:v>3.8040000000000007</c:v>
                </c:pt>
                <c:pt idx="28">
                  <c:v>4.8180000000000005</c:v>
                </c:pt>
                <c:pt idx="29">
                  <c:v>5.86</c:v>
                </c:pt>
                <c:pt idx="30">
                  <c:v>6.9220000000000006</c:v>
                </c:pt>
                <c:pt idx="31">
                  <c:v>9.1340000000000003</c:v>
                </c:pt>
                <c:pt idx="32">
                  <c:v>11.44</c:v>
                </c:pt>
                <c:pt idx="33">
                  <c:v>17.66</c:v>
                </c:pt>
                <c:pt idx="34">
                  <c:v>24.538</c:v>
                </c:pt>
                <c:pt idx="35">
                  <c:v>40.498000000000005</c:v>
                </c:pt>
                <c:pt idx="36">
                  <c:v>59.715999999999994</c:v>
                </c:pt>
                <c:pt idx="37">
                  <c:v>82.12</c:v>
                </c:pt>
                <c:pt idx="38">
                  <c:v>108.16200000000001</c:v>
                </c:pt>
                <c:pt idx="39">
                  <c:v>170.16399999999999</c:v>
                </c:pt>
                <c:pt idx="40">
                  <c:v>245.35</c:v>
                </c:pt>
                <c:pt idx="41">
                  <c:v>491.17</c:v>
                </c:pt>
                <c:pt idx="42">
                  <c:v>814.62000000000012</c:v>
                </c:pt>
                <c:pt idx="43">
                  <c:v>1670</c:v>
                </c:pt>
                <c:pt idx="44">
                  <c:v>2786</c:v>
                </c:pt>
                <c:pt idx="45">
                  <c:v>4140</c:v>
                </c:pt>
                <c:pt idx="46">
                  <c:v>5741.9999999999991</c:v>
                </c:pt>
                <c:pt idx="47">
                  <c:v>9576</c:v>
                </c:pt>
                <c:pt idx="48">
                  <c:v>14200</c:v>
                </c:pt>
                <c:pt idx="49">
                  <c:v>28920</c:v>
                </c:pt>
                <c:pt idx="50">
                  <c:v>47544</c:v>
                </c:pt>
                <c:pt idx="51">
                  <c:v>93920</c:v>
                </c:pt>
                <c:pt idx="52">
                  <c:v>149998</c:v>
                </c:pt>
                <c:pt idx="53">
                  <c:v>213030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5"/>
          <c:order val="6"/>
          <c:tx>
            <c:strRef>
              <c:f>'10.E_LET_R'!$AJ$40</c:f>
              <c:strCache>
                <c:ptCount val="1"/>
                <c:pt idx="0">
                  <c:v>4He LETt</c:v>
                </c:pt>
              </c:strCache>
            </c:strRef>
          </c:tx>
          <c:spPr>
            <a:ln w="19050">
              <a:solidFill>
                <a:srgbClr val="808000"/>
              </a:solidFill>
              <a:prstDash val="dash"/>
            </a:ln>
          </c:spPr>
          <c:marker>
            <c:symbol val="none"/>
          </c:marker>
          <c:xVal>
            <c:numRef>
              <c:f>'10.E_LET_R'!$AJ$41:$AJ$94</c:f>
              <c:numCache>
                <c:formatCode>0.00E+00</c:formatCode>
                <c:ptCount val="54"/>
                <c:pt idx="0">
                  <c:v>0.11616007640000001</c:v>
                </c:pt>
                <c:pt idx="1">
                  <c:v>0.12952005419999998</c:v>
                </c:pt>
                <c:pt idx="2">
                  <c:v>0.13940004150000002</c:v>
                </c:pt>
                <c:pt idx="3">
                  <c:v>0.15401000000000001</c:v>
                </c:pt>
                <c:pt idx="4">
                  <c:v>0.16506999999999999</c:v>
                </c:pt>
                <c:pt idx="5">
                  <c:v>0.17419000000000001</c:v>
                </c:pt>
                <c:pt idx="6">
                  <c:v>0.182114</c:v>
                </c:pt>
                <c:pt idx="7">
                  <c:v>0.19584199999999999</c:v>
                </c:pt>
                <c:pt idx="8">
                  <c:v>0.20776</c:v>
                </c:pt>
                <c:pt idx="9">
                  <c:v>0.23333999999999999</c:v>
                </c:pt>
                <c:pt idx="10">
                  <c:v>0.25533</c:v>
                </c:pt>
                <c:pt idx="11">
                  <c:v>0.29343999999999998</c:v>
                </c:pt>
                <c:pt idx="12">
                  <c:v>0.32867999999999997</c:v>
                </c:pt>
                <c:pt idx="13">
                  <c:v>0.36568999999999996</c:v>
                </c:pt>
                <c:pt idx="14">
                  <c:v>0.40277200000000002</c:v>
                </c:pt>
                <c:pt idx="15">
                  <c:v>0.47348600000000002</c:v>
                </c:pt>
                <c:pt idx="16">
                  <c:v>0.53848000000000007</c:v>
                </c:pt>
                <c:pt idx="17">
                  <c:v>0.68023999999999996</c:v>
                </c:pt>
                <c:pt idx="18">
                  <c:v>0.79888999999999999</c:v>
                </c:pt>
                <c:pt idx="19">
                  <c:v>0.98611400000000005</c:v>
                </c:pt>
                <c:pt idx="20">
                  <c:v>1.1238520000000001</c:v>
                </c:pt>
                <c:pt idx="21">
                  <c:v>1.226634</c:v>
                </c:pt>
                <c:pt idx="22">
                  <c:v>1.3009792</c:v>
                </c:pt>
                <c:pt idx="23">
                  <c:v>1.3952150000000001</c:v>
                </c:pt>
                <c:pt idx="24">
                  <c:v>1.439867</c:v>
                </c:pt>
                <c:pt idx="25">
                  <c:v>1.4437930000000001</c:v>
                </c:pt>
                <c:pt idx="26">
                  <c:v>1.3862089999999998</c:v>
                </c:pt>
                <c:pt idx="27">
                  <c:v>1.2415799999999999</c:v>
                </c:pt>
                <c:pt idx="28">
                  <c:v>1.112242</c:v>
                </c:pt>
                <c:pt idx="29">
                  <c:v>1.0060289999999998</c:v>
                </c:pt>
                <c:pt idx="30">
                  <c:v>0.92040341999999997</c:v>
                </c:pt>
                <c:pt idx="31">
                  <c:v>0.78943025999999994</c:v>
                </c:pt>
                <c:pt idx="32">
                  <c:v>0.69526940000000004</c:v>
                </c:pt>
                <c:pt idx="33">
                  <c:v>0.54500099999999996</c:v>
                </c:pt>
                <c:pt idx="34">
                  <c:v>0.4548121</c:v>
                </c:pt>
                <c:pt idx="35">
                  <c:v>0.34151870000000001</c:v>
                </c:pt>
                <c:pt idx="36">
                  <c:v>0.27746969999999999</c:v>
                </c:pt>
                <c:pt idx="37">
                  <c:v>0.23543930000000002</c:v>
                </c:pt>
                <c:pt idx="38">
                  <c:v>0.20577867999999999</c:v>
                </c:pt>
                <c:pt idx="39">
                  <c:v>0.165351728</c:v>
                </c:pt>
                <c:pt idx="40">
                  <c:v>0.13927507</c:v>
                </c:pt>
                <c:pt idx="41">
                  <c:v>0.10165217</c:v>
                </c:pt>
                <c:pt idx="42">
                  <c:v>8.107025000000001E-2</c:v>
                </c:pt>
                <c:pt idx="43">
                  <c:v>5.8897899999999996E-2</c:v>
                </c:pt>
                <c:pt idx="44">
                  <c:v>4.6971479999999996E-2</c:v>
                </c:pt>
                <c:pt idx="45">
                  <c:v>3.9467540000000002E-2</c:v>
                </c:pt>
                <c:pt idx="46">
                  <c:v>3.4338885999999999E-2</c:v>
                </c:pt>
                <c:pt idx="47">
                  <c:v>2.7559429999999999E-2</c:v>
                </c:pt>
                <c:pt idx="48">
                  <c:v>2.3349311000000001E-2</c:v>
                </c:pt>
                <c:pt idx="49">
                  <c:v>1.7526418000000002E-2</c:v>
                </c:pt>
                <c:pt idx="50">
                  <c:v>1.4504926000000001E-2</c:v>
                </c:pt>
                <c:pt idx="51">
                  <c:v>1.1403390000000001E-2</c:v>
                </c:pt>
                <c:pt idx="52">
                  <c:v>9.846599000000001E-3</c:v>
                </c:pt>
                <c:pt idx="53">
                  <c:v>8.9221140000000001E-3</c:v>
                </c:pt>
              </c:numCache>
            </c:numRef>
          </c:xVal>
          <c:yVal>
            <c:numRef>
              <c:f>'10.E_LET_R'!$AK$41:$AK$94</c:f>
              <c:numCache>
                <c:formatCode>0.00E+00</c:formatCode>
                <c:ptCount val="54"/>
                <c:pt idx="0">
                  <c:v>5.30001E-3</c:v>
                </c:pt>
                <c:pt idx="1">
                  <c:v>7.300011999999999E-3</c:v>
                </c:pt>
                <c:pt idx="2">
                  <c:v>9.4000100000000003E-3</c:v>
                </c:pt>
                <c:pt idx="3">
                  <c:v>1.3500000000000003E-2</c:v>
                </c:pt>
                <c:pt idx="4">
                  <c:v>1.7499999999999998E-2</c:v>
                </c:pt>
                <c:pt idx="5">
                  <c:v>2.1600000000000001E-2</c:v>
                </c:pt>
                <c:pt idx="6">
                  <c:v>2.5700000000000004E-2</c:v>
                </c:pt>
                <c:pt idx="7">
                  <c:v>3.3979999999999996E-2</c:v>
                </c:pt>
                <c:pt idx="8">
                  <c:v>4.2299999999999997E-2</c:v>
                </c:pt>
                <c:pt idx="9">
                  <c:v>6.3100000000000003E-2</c:v>
                </c:pt>
                <c:pt idx="10">
                  <c:v>8.3699999999999997E-2</c:v>
                </c:pt>
                <c:pt idx="11">
                  <c:v>0.124</c:v>
                </c:pt>
                <c:pt idx="12">
                  <c:v>0.16270000000000001</c:v>
                </c:pt>
                <c:pt idx="13">
                  <c:v>0.1993</c:v>
                </c:pt>
                <c:pt idx="14">
                  <c:v>0.23369999999999999</c:v>
                </c:pt>
                <c:pt idx="15">
                  <c:v>0.29712</c:v>
                </c:pt>
                <c:pt idx="16">
                  <c:v>0.35439999999999999</c:v>
                </c:pt>
                <c:pt idx="17">
                  <c:v>0.47859999999999997</c:v>
                </c:pt>
                <c:pt idx="18">
                  <c:v>0.58479999999999999</c:v>
                </c:pt>
                <c:pt idx="19">
                  <c:v>0.76559999999999995</c:v>
                </c:pt>
                <c:pt idx="20">
                  <c:v>0.92159999999999997</c:v>
                </c:pt>
                <c:pt idx="21">
                  <c:v>1.06</c:v>
                </c:pt>
                <c:pt idx="22">
                  <c:v>1.198</c:v>
                </c:pt>
                <c:pt idx="23">
                  <c:v>1.444</c:v>
                </c:pt>
                <c:pt idx="24">
                  <c:v>1.68</c:v>
                </c:pt>
                <c:pt idx="25">
                  <c:v>2.2700000000000005</c:v>
                </c:pt>
                <c:pt idx="26">
                  <c:v>2.88</c:v>
                </c:pt>
                <c:pt idx="27">
                  <c:v>4.1800000000000006</c:v>
                </c:pt>
                <c:pt idx="28">
                  <c:v>5.65</c:v>
                </c:pt>
                <c:pt idx="29">
                  <c:v>7.27</c:v>
                </c:pt>
                <c:pt idx="30">
                  <c:v>9.0660000000000007</c:v>
                </c:pt>
                <c:pt idx="31">
                  <c:v>13.112000000000002</c:v>
                </c:pt>
                <c:pt idx="32">
                  <c:v>17.77</c:v>
                </c:pt>
                <c:pt idx="33">
                  <c:v>31.87</c:v>
                </c:pt>
                <c:pt idx="34">
                  <c:v>49.23</c:v>
                </c:pt>
                <c:pt idx="35">
                  <c:v>93.4</c:v>
                </c:pt>
                <c:pt idx="36">
                  <c:v>149.66</c:v>
                </c:pt>
                <c:pt idx="37">
                  <c:v>217.26</c:v>
                </c:pt>
                <c:pt idx="38">
                  <c:v>296.18199999999996</c:v>
                </c:pt>
                <c:pt idx="39">
                  <c:v>484.07600000000002</c:v>
                </c:pt>
                <c:pt idx="40">
                  <c:v>711.68</c:v>
                </c:pt>
                <c:pt idx="41">
                  <c:v>1450</c:v>
                </c:pt>
                <c:pt idx="42">
                  <c:v>2400</c:v>
                </c:pt>
                <c:pt idx="43">
                  <c:v>4930</c:v>
                </c:pt>
                <c:pt idx="44">
                  <c:v>8230</c:v>
                </c:pt>
                <c:pt idx="45">
                  <c:v>12240</c:v>
                </c:pt>
                <c:pt idx="46">
                  <c:v>16966</c:v>
                </c:pt>
                <c:pt idx="47">
                  <c:v>28244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275060</c:v>
                </c:pt>
                <c:pt idx="52">
                  <c:v>438560</c:v>
                </c:pt>
                <c:pt idx="53">
                  <c:v>622900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2B-4A4E-9487-E0ED128298E4}"/>
            </c:ext>
          </c:extLst>
        </c:ser>
        <c:ser>
          <c:idx val="6"/>
          <c:order val="7"/>
          <c:tx>
            <c:strRef>
              <c:f>'10.E_LET_R'!$AO$40</c:f>
              <c:strCache>
                <c:ptCount val="1"/>
                <c:pt idx="0">
                  <c:v>1H LETt</c:v>
                </c:pt>
              </c:strCache>
            </c:strRef>
          </c:tx>
          <c:spPr>
            <a:ln w="19050">
              <a:solidFill>
                <a:srgbClr val="663300"/>
              </a:solidFill>
              <a:prstDash val="dash"/>
            </a:ln>
          </c:spPr>
          <c:marker>
            <c:symbol val="none"/>
          </c:marker>
          <c:xVal>
            <c:numRef>
              <c:f>'10.E_LET_R'!$AO$41:$AO$94</c:f>
              <c:numCache>
                <c:formatCode>0.00E+00</c:formatCode>
                <c:ptCount val="54"/>
                <c:pt idx="0">
                  <c:v>4.3017018209817903E-2</c:v>
                </c:pt>
                <c:pt idx="1">
                  <c:v>5.1260144000000001E-2</c:v>
                </c:pt>
                <c:pt idx="2">
                  <c:v>5.8010120400000004E-2</c:v>
                </c:pt>
                <c:pt idx="3">
                  <c:v>6.9050096399999997E-2</c:v>
                </c:pt>
                <c:pt idx="4">
                  <c:v>7.8150081600000004E-2</c:v>
                </c:pt>
                <c:pt idx="5">
                  <c:v>8.6060072599999995E-2</c:v>
                </c:pt>
                <c:pt idx="6">
                  <c:v>9.3150066000000004E-2</c:v>
                </c:pt>
                <c:pt idx="7">
                  <c:v>0.10562005579999999</c:v>
                </c:pt>
                <c:pt idx="8">
                  <c:v>0.11653005037949619</c:v>
                </c:pt>
                <c:pt idx="9">
                  <c:v>0.13963</c:v>
                </c:pt>
                <c:pt idx="10">
                  <c:v>0.15912299999999999</c:v>
                </c:pt>
                <c:pt idx="11">
                  <c:v>0.189804</c:v>
                </c:pt>
                <c:pt idx="12">
                  <c:v>0.21627300000000002</c:v>
                </c:pt>
                <c:pt idx="13">
                  <c:v>0.238231</c:v>
                </c:pt>
                <c:pt idx="14">
                  <c:v>0.25661800000000001</c:v>
                </c:pt>
                <c:pt idx="15">
                  <c:v>0.28864699999999999</c:v>
                </c:pt>
                <c:pt idx="16">
                  <c:v>0.31838899999999998</c:v>
                </c:pt>
                <c:pt idx="17">
                  <c:v>0.38608399999999998</c:v>
                </c:pt>
                <c:pt idx="18">
                  <c:v>0.43883299999999997</c:v>
                </c:pt>
                <c:pt idx="19">
                  <c:v>0.50297999999999998</c:v>
                </c:pt>
                <c:pt idx="20">
                  <c:v>0.53110000000000002</c:v>
                </c:pt>
                <c:pt idx="21">
                  <c:v>0.539547</c:v>
                </c:pt>
                <c:pt idx="22">
                  <c:v>0.537466</c:v>
                </c:pt>
                <c:pt idx="23">
                  <c:v>0.51951999999999998</c:v>
                </c:pt>
                <c:pt idx="24">
                  <c:v>0.49556039999999996</c:v>
                </c:pt>
                <c:pt idx="25">
                  <c:v>0.43802729999999995</c:v>
                </c:pt>
                <c:pt idx="26">
                  <c:v>0.39219900000000002</c:v>
                </c:pt>
                <c:pt idx="27">
                  <c:v>0.32795950000000001</c:v>
                </c:pt>
                <c:pt idx="28">
                  <c:v>0.28518389999999999</c:v>
                </c:pt>
                <c:pt idx="29">
                  <c:v>0.25453600000000004</c:v>
                </c:pt>
                <c:pt idx="30">
                  <c:v>0.23130269999999997</c:v>
                </c:pt>
                <c:pt idx="31">
                  <c:v>0.1979592</c:v>
                </c:pt>
                <c:pt idx="32">
                  <c:v>0.17483170000000001</c:v>
                </c:pt>
                <c:pt idx="33">
                  <c:v>0.13549317999999999</c:v>
                </c:pt>
                <c:pt idx="34">
                  <c:v>0.11187272999999999</c:v>
                </c:pt>
                <c:pt idx="35">
                  <c:v>8.4441150000000006E-2</c:v>
                </c:pt>
                <c:pt idx="36">
                  <c:v>6.8699780000000002E-2</c:v>
                </c:pt>
                <c:pt idx="37">
                  <c:v>5.8342709999999999E-2</c:v>
                </c:pt>
                <c:pt idx="38">
                  <c:v>5.0957850000000006E-2</c:v>
                </c:pt>
                <c:pt idx="39">
                  <c:v>4.1031599999999994E-2</c:v>
                </c:pt>
                <c:pt idx="40">
                  <c:v>3.4597719999999998E-2</c:v>
                </c:pt>
                <c:pt idx="41">
                  <c:v>2.5272340000000001E-2</c:v>
                </c:pt>
                <c:pt idx="42">
                  <c:v>2.0179538E-2</c:v>
                </c:pt>
                <c:pt idx="43">
                  <c:v>1.4666624E-2</c:v>
                </c:pt>
                <c:pt idx="44">
                  <c:v>1.1705109E-2</c:v>
                </c:pt>
                <c:pt idx="45">
                  <c:v>9.8381739999999999E-3</c:v>
                </c:pt>
                <c:pt idx="46">
                  <c:v>8.5465380000000011E-3</c:v>
                </c:pt>
                <c:pt idx="47">
                  <c:v>6.8707239999999999E-3</c:v>
                </c:pt>
                <c:pt idx="48">
                  <c:v>5.825223E-3</c:v>
                </c:pt>
                <c:pt idx="49">
                  <c:v>4.3735350000000004E-3</c:v>
                </c:pt>
                <c:pt idx="50">
                  <c:v>3.6201789999999998E-3</c:v>
                </c:pt>
                <c:pt idx="51">
                  <c:v>2.8478126000000001E-3</c:v>
                </c:pt>
                <c:pt idx="52">
                  <c:v>2.4596234999999999E-3</c:v>
                </c:pt>
                <c:pt idx="53">
                  <c:v>2.2285075E-3</c:v>
                </c:pt>
              </c:numCache>
            </c:numRef>
          </c:xVal>
          <c:yVal>
            <c:numRef>
              <c:f>'10.E_LET_R'!$AP$41:$AP$93</c:f>
              <c:numCache>
                <c:formatCode>0.00E+00</c:formatCode>
                <c:ptCount val="53"/>
                <c:pt idx="0">
                  <c:v>2.7000019999800003E-3</c:v>
                </c:pt>
                <c:pt idx="1">
                  <c:v>3.6000200000000002E-3</c:v>
                </c:pt>
                <c:pt idx="2">
                  <c:v>4.5000200000000004E-3</c:v>
                </c:pt>
                <c:pt idx="3">
                  <c:v>6.3000160000000003E-3</c:v>
                </c:pt>
                <c:pt idx="4">
                  <c:v>8.0000160000000004E-3</c:v>
                </c:pt>
                <c:pt idx="5">
                  <c:v>9.6000180000000018E-3</c:v>
                </c:pt>
                <c:pt idx="6">
                  <c:v>1.1300016000000001E-2</c:v>
                </c:pt>
                <c:pt idx="7">
                  <c:v>1.4500015999999999E-2</c:v>
                </c:pt>
                <c:pt idx="8">
                  <c:v>1.7700015999840002E-2</c:v>
                </c:pt>
                <c:pt idx="9">
                  <c:v>2.5399999999999999E-2</c:v>
                </c:pt>
                <c:pt idx="10">
                  <c:v>3.2899999999999999E-2</c:v>
                </c:pt>
                <c:pt idx="11">
                  <c:v>4.7299999999999995E-2</c:v>
                </c:pt>
                <c:pt idx="12">
                  <c:v>6.1100000000000002E-2</c:v>
                </c:pt>
                <c:pt idx="13">
                  <c:v>7.4200000000000002E-2</c:v>
                </c:pt>
                <c:pt idx="14">
                  <c:v>8.6900000000000005E-2</c:v>
                </c:pt>
                <c:pt idx="15">
                  <c:v>0.1111</c:v>
                </c:pt>
                <c:pt idx="16">
                  <c:v>0.13389999999999999</c:v>
                </c:pt>
                <c:pt idx="17">
                  <c:v>0.18560000000000001</c:v>
                </c:pt>
                <c:pt idx="18">
                  <c:v>0.23170000000000002</c:v>
                </c:pt>
                <c:pt idx="19">
                  <c:v>0.31480000000000002</c:v>
                </c:pt>
                <c:pt idx="20">
                  <c:v>0.39269999999999999</c:v>
                </c:pt>
                <c:pt idx="21">
                  <c:v>0.46920000000000001</c:v>
                </c:pt>
                <c:pt idx="22">
                  <c:v>0.54589999999999994</c:v>
                </c:pt>
                <c:pt idx="23">
                  <c:v>0.70340000000000003</c:v>
                </c:pt>
                <c:pt idx="24">
                  <c:v>0.86869999999999992</c:v>
                </c:pt>
                <c:pt idx="25">
                  <c:v>1.3200000000000003</c:v>
                </c:pt>
                <c:pt idx="26">
                  <c:v>1.83</c:v>
                </c:pt>
                <c:pt idx="27">
                  <c:v>3.0300000000000007</c:v>
                </c:pt>
                <c:pt idx="28">
                  <c:v>4.42</c:v>
                </c:pt>
                <c:pt idx="29">
                  <c:v>6.01</c:v>
                </c:pt>
                <c:pt idx="30">
                  <c:v>7.7700000000000014</c:v>
                </c:pt>
                <c:pt idx="31">
                  <c:v>11.79</c:v>
                </c:pt>
                <c:pt idx="32">
                  <c:v>16.399999999999999</c:v>
                </c:pt>
                <c:pt idx="33">
                  <c:v>30.43</c:v>
                </c:pt>
                <c:pt idx="34">
                  <c:v>47.92</c:v>
                </c:pt>
                <c:pt idx="35">
                  <c:v>92.52</c:v>
                </c:pt>
                <c:pt idx="36">
                  <c:v>149.16</c:v>
                </c:pt>
                <c:pt idx="37">
                  <c:v>217.12</c:v>
                </c:pt>
                <c:pt idx="38">
                  <c:v>295.97000000000003</c:v>
                </c:pt>
                <c:pt idx="39">
                  <c:v>484.78</c:v>
                </c:pt>
                <c:pt idx="40">
                  <c:v>713.38</c:v>
                </c:pt>
                <c:pt idx="41">
                  <c:v>1450</c:v>
                </c:pt>
                <c:pt idx="42">
                  <c:v>2410</c:v>
                </c:pt>
                <c:pt idx="43">
                  <c:v>4940</c:v>
                </c:pt>
                <c:pt idx="44">
                  <c:v>8240</c:v>
                </c:pt>
                <c:pt idx="45">
                  <c:v>12260</c:v>
                </c:pt>
                <c:pt idx="46">
                  <c:v>16950</c:v>
                </c:pt>
                <c:pt idx="47">
                  <c:v>28240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274970</c:v>
                </c:pt>
                <c:pt idx="52">
                  <c:v>438370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2B-4A4E-9487-E0ED128298E4}"/>
            </c:ext>
          </c:extLst>
        </c:ser>
        <c:ser>
          <c:idx val="7"/>
          <c:order val="8"/>
          <c:tx>
            <c:strRef>
              <c:f>'10.E_LET_R'!$F$34</c:f>
              <c:strCache>
                <c:ptCount val="1"/>
                <c:pt idx="0">
                  <c:v>238U Et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6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'10.E_LET_R'!$F$35:$F$39</c:f>
              <c:numCache>
                <c:formatCode>0.00E+00</c:formatCode>
                <c:ptCount val="5"/>
                <c:pt idx="0">
                  <c:v>21.645520000000001</c:v>
                </c:pt>
                <c:pt idx="1">
                  <c:v>25.2514</c:v>
                </c:pt>
                <c:pt idx="2">
                  <c:v>80.494824000000008</c:v>
                </c:pt>
                <c:pt idx="3">
                  <c:v>112.57688</c:v>
                </c:pt>
                <c:pt idx="4">
                  <c:v>41.819130000000001</c:v>
                </c:pt>
              </c:numCache>
            </c:numRef>
          </c:xVal>
          <c:yVal>
            <c:numRef>
              <c:f>'10.E_LET_R'!$G$35:$G$39</c:f>
              <c:numCache>
                <c:formatCode>0.00E+00</c:formatCode>
                <c:ptCount val="5"/>
                <c:pt idx="0">
                  <c:v>0.48306000000000004</c:v>
                </c:pt>
                <c:pt idx="1">
                  <c:v>4.2484000000000002</c:v>
                </c:pt>
                <c:pt idx="2">
                  <c:v>22.206800000000001</c:v>
                </c:pt>
                <c:pt idx="3">
                  <c:v>103.8664</c:v>
                </c:pt>
                <c:pt idx="4">
                  <c:v>1655.2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2B-4A4E-9487-E0ED128298E4}"/>
            </c:ext>
          </c:extLst>
        </c:ser>
        <c:ser>
          <c:idx val="8"/>
          <c:order val="9"/>
          <c:tx>
            <c:strRef>
              <c:f>'10.E_LET_R'!$K$34</c:f>
              <c:strCache>
                <c:ptCount val="1"/>
                <c:pt idx="0">
                  <c:v>197Au 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6600FF"/>
              </a:solidFill>
              <a:ln>
                <a:noFill/>
              </a:ln>
            </c:spPr>
          </c:marker>
          <c:xVal>
            <c:numRef>
              <c:f>'10.E_LET_R'!$K$35:$K$39</c:f>
              <c:numCache>
                <c:formatCode>0.00E+00</c:formatCode>
                <c:ptCount val="5"/>
                <c:pt idx="0">
                  <c:v>18.3232</c:v>
                </c:pt>
                <c:pt idx="1">
                  <c:v>18.119350000000001</c:v>
                </c:pt>
                <c:pt idx="2">
                  <c:v>70.414514999999994</c:v>
                </c:pt>
                <c:pt idx="3">
                  <c:v>85.731881000000001</c:v>
                </c:pt>
                <c:pt idx="4">
                  <c:v>31.964923999999996</c:v>
                </c:pt>
              </c:numCache>
            </c:numRef>
          </c:xVal>
          <c:yVal>
            <c:numRef>
              <c:f>'10.E_LET_R'!$L$35:$L$39</c:f>
              <c:numCache>
                <c:formatCode>0.00E+00</c:formatCode>
                <c:ptCount val="5"/>
                <c:pt idx="0">
                  <c:v>0.46425</c:v>
                </c:pt>
                <c:pt idx="1">
                  <c:v>4.7995000000000001</c:v>
                </c:pt>
                <c:pt idx="2">
                  <c:v>22.193999999999999</c:v>
                </c:pt>
                <c:pt idx="3">
                  <c:v>107.29300000000001</c:v>
                </c:pt>
                <c:pt idx="4">
                  <c:v>1789.5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2B-4A4E-9487-E0ED128298E4}"/>
            </c:ext>
          </c:extLst>
        </c:ser>
        <c:ser>
          <c:idx val="10"/>
          <c:order val="10"/>
          <c:tx>
            <c:strRef>
              <c:f>'10.E_LET_R'!$P$34</c:f>
              <c:strCache>
                <c:ptCount val="1"/>
                <c:pt idx="0">
                  <c:v>136Xe 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'10.E_LET_R'!$P$35:$P$39</c:f>
              <c:numCache>
                <c:formatCode>0.00E+00</c:formatCode>
                <c:ptCount val="5"/>
                <c:pt idx="0">
                  <c:v>10.603</c:v>
                </c:pt>
                <c:pt idx="1">
                  <c:v>19.003799999999998</c:v>
                </c:pt>
                <c:pt idx="2">
                  <c:v>53.891199999999998</c:v>
                </c:pt>
                <c:pt idx="3">
                  <c:v>58.720639999999996</c:v>
                </c:pt>
                <c:pt idx="4">
                  <c:v>16.275785200000001</c:v>
                </c:pt>
              </c:numCache>
            </c:numRef>
          </c:xVal>
          <c:yVal>
            <c:numRef>
              <c:f>'10.E_LET_R'!$Q$35:$Q$39</c:f>
              <c:numCache>
                <c:formatCode>0.00E+00</c:formatCode>
                <c:ptCount val="5"/>
                <c:pt idx="0">
                  <c:v>0.51283999999999996</c:v>
                </c:pt>
                <c:pt idx="1">
                  <c:v>4.1080000000000005</c:v>
                </c:pt>
                <c:pt idx="2">
                  <c:v>17.809999999999999</c:v>
                </c:pt>
                <c:pt idx="3">
                  <c:v>99.281999999999996</c:v>
                </c:pt>
                <c:pt idx="4">
                  <c:v>2246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B2B-4A4E-9487-E0ED128298E4}"/>
            </c:ext>
          </c:extLst>
        </c:ser>
        <c:ser>
          <c:idx val="11"/>
          <c:order val="11"/>
          <c:tx>
            <c:strRef>
              <c:f>'10.E_LET_R'!$U$34</c:f>
              <c:strCache>
                <c:ptCount val="1"/>
                <c:pt idx="0">
                  <c:v>84Kr 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'10.E_LET_R'!$U$35:$U$39</c:f>
              <c:numCache>
                <c:formatCode>0.00E+00</c:formatCode>
                <c:ptCount val="5"/>
                <c:pt idx="0">
                  <c:v>6.3250000000000002</c:v>
                </c:pt>
                <c:pt idx="1">
                  <c:v>14.305580000000001</c:v>
                </c:pt>
                <c:pt idx="2">
                  <c:v>36.638640000000002</c:v>
                </c:pt>
                <c:pt idx="3">
                  <c:v>31.284787999999999</c:v>
                </c:pt>
                <c:pt idx="4">
                  <c:v>7.4170666000000001</c:v>
                </c:pt>
              </c:numCache>
            </c:numRef>
          </c:xVal>
          <c:yVal>
            <c:numRef>
              <c:f>'10.E_LET_R'!$V$35:$V$39</c:f>
              <c:numCache>
                <c:formatCode>0.00E+00</c:formatCode>
                <c:ptCount val="5"/>
                <c:pt idx="0">
                  <c:v>0.50253999999999999</c:v>
                </c:pt>
                <c:pt idx="1">
                  <c:v>3.7360000000000002</c:v>
                </c:pt>
                <c:pt idx="2">
                  <c:v>15.298</c:v>
                </c:pt>
                <c:pt idx="3">
                  <c:v>103.9</c:v>
                </c:pt>
                <c:pt idx="4">
                  <c:v>2956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B2B-4A4E-9487-E0ED128298E4}"/>
            </c:ext>
          </c:extLst>
        </c:ser>
        <c:ser>
          <c:idx val="12"/>
          <c:order val="12"/>
          <c:tx>
            <c:strRef>
              <c:f>'10.E_LET_R'!$Z$34</c:f>
              <c:strCache>
                <c:ptCount val="1"/>
                <c:pt idx="0">
                  <c:v>40Ar 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008000"/>
              </a:solidFill>
              <a:ln>
                <a:noFill/>
              </a:ln>
            </c:spPr>
          </c:marker>
          <c:xVal>
            <c:numRef>
              <c:f>'10.E_LET_R'!$Z$35:$Z$39</c:f>
              <c:numCache>
                <c:formatCode>0.00E+00</c:formatCode>
                <c:ptCount val="5"/>
                <c:pt idx="0">
                  <c:v>3.718</c:v>
                </c:pt>
                <c:pt idx="1">
                  <c:v>9.2010000000000005</c:v>
                </c:pt>
                <c:pt idx="2">
                  <c:v>18.610510000000001</c:v>
                </c:pt>
                <c:pt idx="3">
                  <c:v>9.7455239999999996</c:v>
                </c:pt>
                <c:pt idx="4">
                  <c:v>1.9586987</c:v>
                </c:pt>
              </c:numCache>
            </c:numRef>
          </c:xVal>
          <c:yVal>
            <c:numRef>
              <c:f>'10.E_LET_R'!$AA$35:$AA$39</c:f>
              <c:numCache>
                <c:formatCode>0.00E+00</c:formatCode>
                <c:ptCount val="5"/>
                <c:pt idx="0">
                  <c:v>0.42169999999999996</c:v>
                </c:pt>
                <c:pt idx="1">
                  <c:v>2.76</c:v>
                </c:pt>
                <c:pt idx="2">
                  <c:v>12.54</c:v>
                </c:pt>
                <c:pt idx="3">
                  <c:v>130.47</c:v>
                </c:pt>
                <c:pt idx="4">
                  <c:v>5100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B2B-4A4E-9487-E0ED128298E4}"/>
            </c:ext>
          </c:extLst>
        </c:ser>
        <c:ser>
          <c:idx val="13"/>
          <c:order val="13"/>
          <c:tx>
            <c:strRef>
              <c:f>'10.E_LET_R'!$AE$34</c:f>
              <c:strCache>
                <c:ptCount val="1"/>
                <c:pt idx="0">
                  <c:v>12C 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009999"/>
              </a:solidFill>
              <a:ln>
                <a:noFill/>
              </a:ln>
            </c:spPr>
          </c:marker>
          <c:xVal>
            <c:numRef>
              <c:f>'10.E_LET_R'!$AE$35:$AE$39</c:f>
              <c:numCache>
                <c:formatCode>0.00E+00</c:formatCode>
                <c:ptCount val="5"/>
                <c:pt idx="0">
                  <c:v>1.5451999999999999</c:v>
                </c:pt>
                <c:pt idx="1">
                  <c:v>4.5774499999999998</c:v>
                </c:pt>
                <c:pt idx="2">
                  <c:v>4.3748899999999997</c:v>
                </c:pt>
                <c:pt idx="3">
                  <c:v>1.2576524</c:v>
                </c:pt>
                <c:pt idx="4">
                  <c:v>0.20598147999999999</c:v>
                </c:pt>
              </c:numCache>
            </c:numRef>
          </c:xVal>
          <c:yVal>
            <c:numRef>
              <c:f>'10.E_LET_R'!$AF$35:$AF$39</c:f>
              <c:numCache>
                <c:formatCode>0.00E+00</c:formatCode>
                <c:ptCount val="5"/>
                <c:pt idx="0">
                  <c:v>0.33340000000000003</c:v>
                </c:pt>
                <c:pt idx="1">
                  <c:v>1.7600000000000002</c:v>
                </c:pt>
                <c:pt idx="2">
                  <c:v>11.44</c:v>
                </c:pt>
                <c:pt idx="3">
                  <c:v>245.35</c:v>
                </c:pt>
                <c:pt idx="4">
                  <c:v>14200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B2B-4A4E-9487-E0ED128298E4}"/>
            </c:ext>
          </c:extLst>
        </c:ser>
        <c:ser>
          <c:idx val="14"/>
          <c:order val="14"/>
          <c:tx>
            <c:strRef>
              <c:f>'10.E_LET_R'!$AJ$34</c:f>
              <c:strCache>
                <c:ptCount val="1"/>
                <c:pt idx="0">
                  <c:v>4He 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808000"/>
              </a:solidFill>
              <a:ln>
                <a:noFill/>
              </a:ln>
            </c:spPr>
          </c:marker>
          <c:xVal>
            <c:numRef>
              <c:f>'10.E_LET_R'!$AJ$35:$AJ$39</c:f>
              <c:numCache>
                <c:formatCode>0.00E+00</c:formatCode>
                <c:ptCount val="5"/>
                <c:pt idx="0">
                  <c:v>0.53848000000000007</c:v>
                </c:pt>
                <c:pt idx="1">
                  <c:v>1.439867</c:v>
                </c:pt>
                <c:pt idx="2">
                  <c:v>0.69526940000000004</c:v>
                </c:pt>
                <c:pt idx="3">
                  <c:v>0.13927507</c:v>
                </c:pt>
                <c:pt idx="4">
                  <c:v>2.3349311000000001E-2</c:v>
                </c:pt>
              </c:numCache>
            </c:numRef>
          </c:xVal>
          <c:yVal>
            <c:numRef>
              <c:f>'10.E_LET_R'!$AK$35:$AK$39</c:f>
              <c:numCache>
                <c:formatCode>0.00E+00</c:formatCode>
                <c:ptCount val="5"/>
                <c:pt idx="0">
                  <c:v>0.35439999999999999</c:v>
                </c:pt>
                <c:pt idx="1">
                  <c:v>1.68</c:v>
                </c:pt>
                <c:pt idx="2">
                  <c:v>17.77</c:v>
                </c:pt>
                <c:pt idx="3">
                  <c:v>711.68</c:v>
                </c:pt>
                <c:pt idx="4">
                  <c:v>41870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B2B-4A4E-9487-E0ED128298E4}"/>
            </c:ext>
          </c:extLst>
        </c:ser>
        <c:ser>
          <c:idx val="15"/>
          <c:order val="15"/>
          <c:tx>
            <c:strRef>
              <c:f>'10.E_LET_R'!$AO$34</c:f>
              <c:strCache>
                <c:ptCount val="1"/>
                <c:pt idx="0">
                  <c:v>1H 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663300"/>
              </a:solidFill>
              <a:ln>
                <a:noFill/>
              </a:ln>
            </c:spPr>
          </c:marker>
          <c:xVal>
            <c:numRef>
              <c:f>'10.E_LET_R'!$AO$35:$AO$39</c:f>
              <c:numCache>
                <c:formatCode>0.00E+00</c:formatCode>
                <c:ptCount val="5"/>
                <c:pt idx="0">
                  <c:v>0.31838899999999998</c:v>
                </c:pt>
                <c:pt idx="1">
                  <c:v>0.49556039999999996</c:v>
                </c:pt>
                <c:pt idx="2">
                  <c:v>0.17483170000000001</c:v>
                </c:pt>
                <c:pt idx="3">
                  <c:v>3.4597719999999998E-2</c:v>
                </c:pt>
                <c:pt idx="4">
                  <c:v>5.825223E-3</c:v>
                </c:pt>
              </c:numCache>
            </c:numRef>
          </c:xVal>
          <c:yVal>
            <c:numRef>
              <c:f>'10.E_LET_R'!$AP$35:$AP$39</c:f>
              <c:numCache>
                <c:formatCode>0.00E+00</c:formatCode>
                <c:ptCount val="5"/>
                <c:pt idx="0">
                  <c:v>0.13389999999999999</c:v>
                </c:pt>
                <c:pt idx="1">
                  <c:v>0.86869999999999992</c:v>
                </c:pt>
                <c:pt idx="2">
                  <c:v>16.399999999999999</c:v>
                </c:pt>
                <c:pt idx="3">
                  <c:v>713.38</c:v>
                </c:pt>
                <c:pt idx="4">
                  <c:v>41870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B2B-4A4E-9487-E0ED12829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37216"/>
        <c:axId val="548725456"/>
        <c:extLst/>
      </c:scatterChart>
      <c:valAx>
        <c:axId val="548737216"/>
        <c:scaling>
          <c:logBase val="10"/>
          <c:orientation val="minMax"/>
          <c:max val="200"/>
          <c:min val="0.1"/>
        </c:scaling>
        <c:delete val="0"/>
        <c:axPos val="b"/>
        <c:majorGridlines>
          <c:spPr>
            <a:ln w="12700">
              <a:prstDash val="sysDash"/>
            </a:ln>
          </c:spPr>
        </c:majorGridlines>
        <c:minorGridlines>
          <c:spPr>
            <a:ln w="15875">
              <a:solidFill>
                <a:srgbClr val="CCECFF"/>
              </a:solidFill>
            </a:ln>
          </c:spPr>
        </c:minorGridlines>
        <c:title>
          <c:tx>
            <c:strRef>
              <c:f>'10.E_LET_R'!$P$4</c:f>
              <c:strCache>
                <c:ptCount val="1"/>
                <c:pt idx="0">
                  <c:v>LET tot. [MeV/(mg/cm2)]</c:v>
                </c:pt>
              </c:strCache>
            </c:strRef>
          </c:tx>
          <c:overlay val="0"/>
          <c:spPr>
            <a:noFill/>
          </c:spPr>
          <c:txPr>
            <a:bodyPr/>
            <a:lstStyle/>
            <a:p>
              <a:pPr>
                <a:defRPr/>
              </a:pPr>
              <a:endParaRPr lang="ja-JP"/>
            </a:p>
          </c:tx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48725456"/>
        <c:crosses val="autoZero"/>
        <c:crossBetween val="midCat"/>
      </c:valAx>
      <c:valAx>
        <c:axId val="548725456"/>
        <c:scaling>
          <c:logBase val="10"/>
          <c:orientation val="minMax"/>
          <c:max val="5000"/>
          <c:min val="1"/>
        </c:scaling>
        <c:delete val="0"/>
        <c:axPos val="l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</c:majorGridlines>
        <c:minorGridlines>
          <c:spPr>
            <a:ln w="15875"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Range [</a:t>
                </a:r>
                <a:r>
                  <a:rPr lang="el-GR" altLang="ja-JP"/>
                  <a:t>μ</a:t>
                </a:r>
                <a:r>
                  <a:rPr lang="en-US" altLang="ja-JP"/>
                  <a:t>m]</a:t>
                </a:r>
              </a:p>
            </c:rich>
          </c:tx>
          <c:layout>
            <c:manualLayout>
              <c:xMode val="edge"/>
              <c:yMode val="edge"/>
              <c:x val="5.0479432898756504E-2"/>
              <c:y val="0.31640084999835266"/>
            </c:manualLayout>
          </c:layout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48737216"/>
        <c:crosses val="autoZero"/>
        <c:crossBetween val="midCat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'20.E_LET_R他施設'!$I$8</c:f>
              <c:strCache>
                <c:ptCount val="1"/>
                <c:pt idx="0">
                  <c:v>Texas 40MeV/A</c:v>
                </c:pt>
              </c:strCache>
            </c:strRef>
          </c:tx>
          <c:spPr>
            <a:ln w="28575">
              <a:noFill/>
              <a:prstDash val="solid"/>
            </a:ln>
          </c:spPr>
          <c:marker>
            <c:symbol val="circle"/>
            <c:size val="10"/>
            <c:spPr>
              <a:noFill/>
              <a:ln w="22225">
                <a:solidFill>
                  <a:srgbClr val="008000"/>
                </a:solidFill>
              </a:ln>
            </c:spPr>
          </c:marker>
          <c:xVal>
            <c:numRef>
              <c:f>'20.E_LET_R他施設'!$I$11:$I$15</c:f>
              <c:numCache>
                <c:formatCode>General</c:formatCode>
                <c:ptCount val="5"/>
                <c:pt idx="0">
                  <c:v>1.2E-2</c:v>
                </c:pt>
                <c:pt idx="1">
                  <c:v>0.6</c:v>
                </c:pt>
                <c:pt idx="2">
                  <c:v>1.2</c:v>
                </c:pt>
                <c:pt idx="3">
                  <c:v>3.8</c:v>
                </c:pt>
                <c:pt idx="4">
                  <c:v>14.2</c:v>
                </c:pt>
              </c:numCache>
            </c:numRef>
          </c:xVal>
          <c:yVal>
            <c:numRef>
              <c:f>'20.E_LET_R他施設'!$K$11:$K$15</c:f>
              <c:numCache>
                <c:formatCode>General</c:formatCode>
                <c:ptCount val="5"/>
                <c:pt idx="0">
                  <c:v>8148</c:v>
                </c:pt>
                <c:pt idx="1">
                  <c:v>2334</c:v>
                </c:pt>
                <c:pt idx="2">
                  <c:v>1655</c:v>
                </c:pt>
                <c:pt idx="3">
                  <c:v>1079</c:v>
                </c:pt>
                <c:pt idx="4">
                  <c:v>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'20.E_LET_R他施設'!$S$8</c:f>
              <c:strCache>
                <c:ptCount val="1"/>
                <c:pt idx="0">
                  <c:v>Texas 25MeV/A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28575">
                <a:solidFill>
                  <a:srgbClr val="008000"/>
                </a:solidFill>
              </a:ln>
            </c:spPr>
          </c:marker>
          <c:xVal>
            <c:numRef>
              <c:f>'20.E_LET_R他施設'!$S$11:$S$17</c:f>
              <c:numCache>
                <c:formatCode>General</c:formatCode>
                <c:ptCount val="7"/>
                <c:pt idx="0">
                  <c:v>7.0000000000000007E-2</c:v>
                </c:pt>
                <c:pt idx="1">
                  <c:v>0.9</c:v>
                </c:pt>
                <c:pt idx="2">
                  <c:v>1.7</c:v>
                </c:pt>
                <c:pt idx="3">
                  <c:v>5.4</c:v>
                </c:pt>
                <c:pt idx="4">
                  <c:v>19.3</c:v>
                </c:pt>
                <c:pt idx="5">
                  <c:v>31.1</c:v>
                </c:pt>
                <c:pt idx="6">
                  <c:v>37.9</c:v>
                </c:pt>
              </c:numCache>
            </c:numRef>
          </c:xVal>
          <c:yVal>
            <c:numRef>
              <c:f>'20.E_LET_R他施設'!$U$11:$U$17</c:f>
              <c:numCache>
                <c:formatCode>General</c:formatCode>
                <c:ptCount val="7"/>
                <c:pt idx="0">
                  <c:v>3449</c:v>
                </c:pt>
                <c:pt idx="1">
                  <c:v>1009</c:v>
                </c:pt>
                <c:pt idx="2">
                  <c:v>799</c:v>
                </c:pt>
                <c:pt idx="3">
                  <c:v>493</c:v>
                </c:pt>
                <c:pt idx="4">
                  <c:v>332</c:v>
                </c:pt>
                <c:pt idx="5">
                  <c:v>287</c:v>
                </c:pt>
                <c:pt idx="6">
                  <c:v>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85-45BD-864F-ABD0893AD25E}"/>
            </c:ext>
          </c:extLst>
        </c:ser>
        <c:ser>
          <c:idx val="1"/>
          <c:order val="2"/>
          <c:tx>
            <c:strRef>
              <c:f>'20.E_LET_R他施設'!$AC$8</c:f>
              <c:strCache>
                <c:ptCount val="1"/>
                <c:pt idx="0">
                  <c:v>Texas 15MeV/A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 w="19050">
                <a:solidFill>
                  <a:srgbClr val="008000"/>
                </a:solidFill>
              </a:ln>
            </c:spPr>
          </c:marker>
          <c:xVal>
            <c:numRef>
              <c:f>'20.E_LET_R他施設'!$AC$11:$AC$22</c:f>
              <c:numCache>
                <c:formatCode>General</c:formatCode>
                <c:ptCount val="12"/>
                <c:pt idx="0">
                  <c:v>0.11</c:v>
                </c:pt>
                <c:pt idx="1">
                  <c:v>1.3</c:v>
                </c:pt>
                <c:pt idx="2">
                  <c:v>2.5</c:v>
                </c:pt>
                <c:pt idx="3">
                  <c:v>7.7</c:v>
                </c:pt>
                <c:pt idx="4">
                  <c:v>17.8</c:v>
                </c:pt>
                <c:pt idx="5">
                  <c:v>25.4</c:v>
                </c:pt>
                <c:pt idx="6">
                  <c:v>38.5</c:v>
                </c:pt>
                <c:pt idx="7">
                  <c:v>47.3</c:v>
                </c:pt>
                <c:pt idx="8">
                  <c:v>53.8</c:v>
                </c:pt>
                <c:pt idx="9">
                  <c:v>64.3</c:v>
                </c:pt>
                <c:pt idx="10">
                  <c:v>72.2</c:v>
                </c:pt>
                <c:pt idx="11">
                  <c:v>80.2</c:v>
                </c:pt>
              </c:numCache>
            </c:numRef>
          </c:xVal>
          <c:yVal>
            <c:numRef>
              <c:f>'20.E_LET_R他施設'!$AE$11:$AE$22</c:f>
              <c:numCache>
                <c:formatCode>General</c:formatCode>
                <c:ptCount val="12"/>
                <c:pt idx="0">
                  <c:v>1423</c:v>
                </c:pt>
                <c:pt idx="1">
                  <c:v>428</c:v>
                </c:pt>
                <c:pt idx="2">
                  <c:v>316</c:v>
                </c:pt>
                <c:pt idx="3">
                  <c:v>229</c:v>
                </c:pt>
                <c:pt idx="4">
                  <c:v>172</c:v>
                </c:pt>
                <c:pt idx="5">
                  <c:v>170</c:v>
                </c:pt>
                <c:pt idx="6">
                  <c:v>156</c:v>
                </c:pt>
                <c:pt idx="7">
                  <c:v>156</c:v>
                </c:pt>
                <c:pt idx="8">
                  <c:v>154</c:v>
                </c:pt>
                <c:pt idx="9">
                  <c:v>156</c:v>
                </c:pt>
                <c:pt idx="10">
                  <c:v>155</c:v>
                </c:pt>
                <c:pt idx="1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85-45BD-864F-ABD0893AD25E}"/>
            </c:ext>
          </c:extLst>
        </c:ser>
        <c:ser>
          <c:idx val="2"/>
          <c:order val="3"/>
          <c:tx>
            <c:strRef>
              <c:f>'20.E_LET_R他施設'!$I$26</c:f>
              <c:strCache>
                <c:ptCount val="1"/>
                <c:pt idx="0">
                  <c:v>LBL 16MeV/A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noFill/>
              <a:ln w="22225">
                <a:solidFill>
                  <a:srgbClr val="6600FF"/>
                </a:solidFill>
              </a:ln>
            </c:spPr>
          </c:marker>
          <c:xVal>
            <c:numRef>
              <c:f>'20.E_LET_R他施設'!$I$29:$I$41</c:f>
              <c:numCache>
                <c:formatCode>General</c:formatCode>
                <c:ptCount val="13"/>
                <c:pt idx="0">
                  <c:v>0.93</c:v>
                </c:pt>
                <c:pt idx="1">
                  <c:v>1.29</c:v>
                </c:pt>
                <c:pt idx="2">
                  <c:v>2.38</c:v>
                </c:pt>
                <c:pt idx="3">
                  <c:v>4.78</c:v>
                </c:pt>
                <c:pt idx="4">
                  <c:v>6.61</c:v>
                </c:pt>
                <c:pt idx="5">
                  <c:v>7.49</c:v>
                </c:pt>
                <c:pt idx="6">
                  <c:v>7.27</c:v>
                </c:pt>
                <c:pt idx="7">
                  <c:v>14.18</c:v>
                </c:pt>
                <c:pt idx="8">
                  <c:v>15.05</c:v>
                </c:pt>
                <c:pt idx="9">
                  <c:v>17.420000000000002</c:v>
                </c:pt>
                <c:pt idx="10">
                  <c:v>25.71</c:v>
                </c:pt>
                <c:pt idx="11">
                  <c:v>24.76</c:v>
                </c:pt>
                <c:pt idx="12">
                  <c:v>49.47</c:v>
                </c:pt>
              </c:numCache>
            </c:numRef>
          </c:xVal>
          <c:yVal>
            <c:numRef>
              <c:f>'20.E_LET_R他施設'!$K$29:$K$41</c:f>
              <c:numCache>
                <c:formatCode>General</c:formatCode>
                <c:ptCount val="13"/>
                <c:pt idx="0">
                  <c:v>467</c:v>
                </c:pt>
                <c:pt idx="1">
                  <c:v>428</c:v>
                </c:pt>
                <c:pt idx="2">
                  <c:v>348</c:v>
                </c:pt>
                <c:pt idx="3">
                  <c:v>256</c:v>
                </c:pt>
                <c:pt idx="4">
                  <c:v>234</c:v>
                </c:pt>
                <c:pt idx="5">
                  <c:v>227</c:v>
                </c:pt>
                <c:pt idx="6">
                  <c:v>256</c:v>
                </c:pt>
                <c:pt idx="7">
                  <c:v>176</c:v>
                </c:pt>
                <c:pt idx="8">
                  <c:v>182</c:v>
                </c:pt>
                <c:pt idx="9">
                  <c:v>168</c:v>
                </c:pt>
                <c:pt idx="10">
                  <c:v>171</c:v>
                </c:pt>
                <c:pt idx="11">
                  <c:v>186</c:v>
                </c:pt>
                <c:pt idx="12">
                  <c:v>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85-45BD-864F-ABD0893AD25E}"/>
            </c:ext>
          </c:extLst>
        </c:ser>
        <c:ser>
          <c:idx val="3"/>
          <c:order val="4"/>
          <c:tx>
            <c:strRef>
              <c:f>'20.E_LET_R他施設'!$S$26</c:f>
              <c:strCache>
                <c:ptCount val="1"/>
                <c:pt idx="0">
                  <c:v>LBL 10MeV/A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noFill/>
              <a:ln w="25400">
                <a:solidFill>
                  <a:srgbClr val="6600FF"/>
                </a:solidFill>
              </a:ln>
            </c:spPr>
          </c:marker>
          <c:xVal>
            <c:numRef>
              <c:f>'20.E_LET_R他施設'!$S$29:$S$40</c:f>
              <c:numCache>
                <c:formatCode>General</c:formatCode>
                <c:ptCount val="12"/>
                <c:pt idx="0">
                  <c:v>0.89</c:v>
                </c:pt>
                <c:pt idx="1">
                  <c:v>2.19</c:v>
                </c:pt>
                <c:pt idx="2">
                  <c:v>3.49</c:v>
                </c:pt>
                <c:pt idx="3">
                  <c:v>4.57</c:v>
                </c:pt>
                <c:pt idx="4">
                  <c:v>9.74</c:v>
                </c:pt>
                <c:pt idx="5">
                  <c:v>14.6</c:v>
                </c:pt>
                <c:pt idx="6">
                  <c:v>21.03</c:v>
                </c:pt>
                <c:pt idx="7">
                  <c:v>25.24</c:v>
                </c:pt>
                <c:pt idx="8">
                  <c:v>30.85</c:v>
                </c:pt>
                <c:pt idx="9">
                  <c:v>39.93</c:v>
                </c:pt>
                <c:pt idx="10">
                  <c:v>59.08</c:v>
                </c:pt>
                <c:pt idx="11">
                  <c:v>58.07</c:v>
                </c:pt>
              </c:numCache>
            </c:numRef>
          </c:xVal>
          <c:yVal>
            <c:numRef>
              <c:f>'20.E_LET_R他施設'!$U$29:$U$40</c:f>
              <c:numCache>
                <c:formatCode>General</c:formatCode>
                <c:ptCount val="12"/>
                <c:pt idx="0">
                  <c:v>307</c:v>
                </c:pt>
                <c:pt idx="1">
                  <c:v>227</c:v>
                </c:pt>
                <c:pt idx="2">
                  <c:v>175</c:v>
                </c:pt>
                <c:pt idx="3">
                  <c:v>163</c:v>
                </c:pt>
                <c:pt idx="4">
                  <c:v>130</c:v>
                </c:pt>
                <c:pt idx="5">
                  <c:v>113</c:v>
                </c:pt>
                <c:pt idx="6">
                  <c:v>110</c:v>
                </c:pt>
                <c:pt idx="7">
                  <c:v>103</c:v>
                </c:pt>
                <c:pt idx="8">
                  <c:v>110</c:v>
                </c:pt>
                <c:pt idx="9">
                  <c:v>98</c:v>
                </c:pt>
                <c:pt idx="10">
                  <c:v>97</c:v>
                </c:pt>
                <c:pt idx="11">
                  <c:v>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85-45BD-864F-ABD0893AD25E}"/>
            </c:ext>
          </c:extLst>
        </c:ser>
        <c:ser>
          <c:idx val="4"/>
          <c:order val="5"/>
          <c:tx>
            <c:strRef>
              <c:f>'20.E_LET_R他施設'!$AC$26</c:f>
              <c:strCache>
                <c:ptCount val="1"/>
                <c:pt idx="0">
                  <c:v>LBL 4.5MeV/A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 w="22225">
                <a:solidFill>
                  <a:srgbClr val="6600FF"/>
                </a:solidFill>
              </a:ln>
            </c:spPr>
          </c:marker>
          <c:xVal>
            <c:numRef>
              <c:f>'20.E_LET_R他施設'!$AC$30:$AC$39</c:f>
              <c:numCache>
                <c:formatCode>General</c:formatCode>
                <c:ptCount val="10"/>
                <c:pt idx="0">
                  <c:v>1.64</c:v>
                </c:pt>
                <c:pt idx="1">
                  <c:v>3.09</c:v>
                </c:pt>
                <c:pt idx="2">
                  <c:v>5.77</c:v>
                </c:pt>
                <c:pt idx="3">
                  <c:v>14.3</c:v>
                </c:pt>
                <c:pt idx="4">
                  <c:v>27.31</c:v>
                </c:pt>
                <c:pt idx="5">
                  <c:v>29.89</c:v>
                </c:pt>
                <c:pt idx="6">
                  <c:v>39.54</c:v>
                </c:pt>
                <c:pt idx="7">
                  <c:v>39.24</c:v>
                </c:pt>
                <c:pt idx="8">
                  <c:v>68.83</c:v>
                </c:pt>
                <c:pt idx="9">
                  <c:v>99.64</c:v>
                </c:pt>
              </c:numCache>
            </c:numRef>
          </c:xVal>
          <c:yVal>
            <c:numRef>
              <c:f>'20.E_LET_R他施設'!$AE$30:$AE$39</c:f>
              <c:numCache>
                <c:formatCode>General</c:formatCode>
                <c:ptCount val="10"/>
                <c:pt idx="0">
                  <c:v>79</c:v>
                </c:pt>
                <c:pt idx="1">
                  <c:v>67</c:v>
                </c:pt>
                <c:pt idx="2">
                  <c:v>53</c:v>
                </c:pt>
                <c:pt idx="3">
                  <c:v>48</c:v>
                </c:pt>
                <c:pt idx="4">
                  <c:v>43</c:v>
                </c:pt>
                <c:pt idx="5">
                  <c:v>44</c:v>
                </c:pt>
                <c:pt idx="6">
                  <c:v>41</c:v>
                </c:pt>
                <c:pt idx="7">
                  <c:v>47</c:v>
                </c:pt>
                <c:pt idx="8">
                  <c:v>48</c:v>
                </c:pt>
                <c:pt idx="9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85-45BD-864F-ABD0893AD25E}"/>
            </c:ext>
          </c:extLst>
        </c:ser>
        <c:ser>
          <c:idx val="5"/>
          <c:order val="6"/>
          <c:tx>
            <c:strRef>
              <c:f>'20.E_LET_R他施設'!$I$44</c:f>
              <c:strCache>
                <c:ptCount val="1"/>
                <c:pt idx="0">
                  <c:v>BNL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8"/>
            <c:spPr>
              <a:noFill/>
              <a:ln w="25400">
                <a:solidFill>
                  <a:srgbClr val="FF6600"/>
                </a:solidFill>
              </a:ln>
            </c:spPr>
          </c:marker>
          <c:xVal>
            <c:numRef>
              <c:f>'20.E_LET_R他施設'!$I$48:$I$67</c:f>
              <c:numCache>
                <c:formatCode>General</c:formatCode>
                <c:ptCount val="20"/>
                <c:pt idx="0">
                  <c:v>0.36899999999999999</c:v>
                </c:pt>
                <c:pt idx="1">
                  <c:v>1.08</c:v>
                </c:pt>
                <c:pt idx="2">
                  <c:v>1.46</c:v>
                </c:pt>
                <c:pt idx="3">
                  <c:v>2.61</c:v>
                </c:pt>
                <c:pt idx="4">
                  <c:v>3.51</c:v>
                </c:pt>
                <c:pt idx="5">
                  <c:v>6.01</c:v>
                </c:pt>
                <c:pt idx="6">
                  <c:v>7.81</c:v>
                </c:pt>
                <c:pt idx="7">
                  <c:v>11.5</c:v>
                </c:pt>
                <c:pt idx="8">
                  <c:v>15.8</c:v>
                </c:pt>
                <c:pt idx="9">
                  <c:v>19.600000000000001</c:v>
                </c:pt>
                <c:pt idx="10">
                  <c:v>22.3</c:v>
                </c:pt>
                <c:pt idx="11">
                  <c:v>25.1</c:v>
                </c:pt>
                <c:pt idx="12">
                  <c:v>27.9</c:v>
                </c:pt>
                <c:pt idx="13">
                  <c:v>30.1</c:v>
                </c:pt>
                <c:pt idx="14">
                  <c:v>35.9</c:v>
                </c:pt>
                <c:pt idx="15">
                  <c:v>41.3</c:v>
                </c:pt>
                <c:pt idx="16">
                  <c:v>47.5</c:v>
                </c:pt>
                <c:pt idx="17">
                  <c:v>59.2</c:v>
                </c:pt>
                <c:pt idx="18">
                  <c:v>66.900000000000006</c:v>
                </c:pt>
                <c:pt idx="19">
                  <c:v>84.6</c:v>
                </c:pt>
              </c:numCache>
            </c:numRef>
          </c:xVal>
          <c:yVal>
            <c:numRef>
              <c:f>'20.E_LET_R他施設'!$K$48:$K$67</c:f>
              <c:numCache>
                <c:formatCode>General</c:formatCode>
                <c:ptCount val="20"/>
                <c:pt idx="0">
                  <c:v>390</c:v>
                </c:pt>
                <c:pt idx="1">
                  <c:v>206.13</c:v>
                </c:pt>
                <c:pt idx="2">
                  <c:v>180.43</c:v>
                </c:pt>
                <c:pt idx="3">
                  <c:v>137.78</c:v>
                </c:pt>
                <c:pt idx="4">
                  <c:v>118.88</c:v>
                </c:pt>
                <c:pt idx="5">
                  <c:v>84.16</c:v>
                </c:pt>
                <c:pt idx="6">
                  <c:v>77.16</c:v>
                </c:pt>
                <c:pt idx="7">
                  <c:v>64.41</c:v>
                </c:pt>
                <c:pt idx="8">
                  <c:v>51.89</c:v>
                </c:pt>
                <c:pt idx="9">
                  <c:v>47.8</c:v>
                </c:pt>
                <c:pt idx="10">
                  <c:v>45.86</c:v>
                </c:pt>
                <c:pt idx="11">
                  <c:v>44.24</c:v>
                </c:pt>
                <c:pt idx="12">
                  <c:v>44.56</c:v>
                </c:pt>
                <c:pt idx="13">
                  <c:v>42.06</c:v>
                </c:pt>
                <c:pt idx="14">
                  <c:v>37.94</c:v>
                </c:pt>
                <c:pt idx="15">
                  <c:v>37.5</c:v>
                </c:pt>
                <c:pt idx="16">
                  <c:v>36.32</c:v>
                </c:pt>
                <c:pt idx="17">
                  <c:v>32.479999999999997</c:v>
                </c:pt>
                <c:pt idx="18">
                  <c:v>32.54</c:v>
                </c:pt>
                <c:pt idx="19">
                  <c:v>29.21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85-45BD-864F-ABD0893AD25E}"/>
            </c:ext>
          </c:extLst>
        </c:ser>
        <c:ser>
          <c:idx val="6"/>
          <c:order val="7"/>
          <c:tx>
            <c:strRef>
              <c:f>'20.E_LET_R他施設'!$I$71</c:f>
              <c:strCache>
                <c:ptCount val="1"/>
                <c:pt idx="0">
                  <c:v>TIARA M/Q&gt;=5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noFill/>
              <a:ln w="25400">
                <a:solidFill>
                  <a:srgbClr val="FF66FF"/>
                </a:solidFill>
              </a:ln>
            </c:spPr>
          </c:marker>
          <c:xVal>
            <c:numRef>
              <c:f>'20.E_LET_R他施設'!$I$74:$I$79</c:f>
              <c:numCache>
                <c:formatCode>General</c:formatCode>
                <c:ptCount val="6"/>
                <c:pt idx="0">
                  <c:v>3.42</c:v>
                </c:pt>
                <c:pt idx="1">
                  <c:v>6.54</c:v>
                </c:pt>
                <c:pt idx="2">
                  <c:v>15.8</c:v>
                </c:pt>
                <c:pt idx="3">
                  <c:v>40.299999999999997</c:v>
                </c:pt>
                <c:pt idx="4">
                  <c:v>68.819999999999993</c:v>
                </c:pt>
                <c:pt idx="5">
                  <c:v>27.71</c:v>
                </c:pt>
              </c:numCache>
            </c:numRef>
          </c:xVal>
          <c:yVal>
            <c:numRef>
              <c:f>'20.E_LET_R他施設'!$K$74:$K$79</c:f>
              <c:numCache>
                <c:formatCode>General</c:formatCode>
                <c:ptCount val="6"/>
                <c:pt idx="0">
                  <c:v>50.3</c:v>
                </c:pt>
                <c:pt idx="1">
                  <c:v>38.9</c:v>
                </c:pt>
                <c:pt idx="2">
                  <c:v>36</c:v>
                </c:pt>
                <c:pt idx="3">
                  <c:v>37.299999999999997</c:v>
                </c:pt>
                <c:pt idx="4">
                  <c:v>35.17</c:v>
                </c:pt>
                <c:pt idx="5">
                  <c:v>30.95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485-45BD-864F-ABD0893AD25E}"/>
            </c:ext>
          </c:extLst>
        </c:ser>
        <c:ser>
          <c:idx val="7"/>
          <c:order val="8"/>
          <c:tx>
            <c:strRef>
              <c:f>'20.E_LET_R他施設'!$I$84</c:f>
              <c:strCache>
                <c:ptCount val="1"/>
                <c:pt idx="0">
                  <c:v>HIMAC Mexp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8"/>
            <c:spPr>
              <a:noFill/>
              <a:ln w="25400">
                <a:solidFill>
                  <a:srgbClr val="0000FF"/>
                </a:solidFill>
              </a:ln>
            </c:spPr>
          </c:marker>
          <c:xVal>
            <c:numRef>
              <c:f>'20.E_LET_R他施設'!$I$87:$I$90</c:f>
              <c:numCache>
                <c:formatCode>General</c:formatCode>
                <c:ptCount val="4"/>
                <c:pt idx="0">
                  <c:v>3.8690000000000002</c:v>
                </c:pt>
                <c:pt idx="1">
                  <c:v>6.0389999999999997</c:v>
                </c:pt>
                <c:pt idx="2">
                  <c:v>15.66</c:v>
                </c:pt>
                <c:pt idx="3">
                  <c:v>40.39</c:v>
                </c:pt>
              </c:numCache>
            </c:numRef>
          </c:xVal>
          <c:yVal>
            <c:numRef>
              <c:f>'20.E_LET_R他施設'!$K$87:$K$90</c:f>
              <c:numCache>
                <c:formatCode>0.00" um"\ </c:formatCode>
                <c:ptCount val="4"/>
                <c:pt idx="0">
                  <c:v>58.11</c:v>
                </c:pt>
                <c:pt idx="1">
                  <c:v>46.76</c:v>
                </c:pt>
                <c:pt idx="2">
                  <c:v>35.6</c:v>
                </c:pt>
                <c:pt idx="3">
                  <c:v>28.99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485-45BD-864F-ABD0893AD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06320"/>
        <c:axId val="572709456"/>
        <c:extLst/>
      </c:scatterChart>
      <c:valAx>
        <c:axId val="572706320"/>
        <c:scaling>
          <c:logBase val="10"/>
          <c:orientation val="minMax"/>
          <c:max val="200"/>
          <c:min val="1"/>
        </c:scaling>
        <c:delete val="0"/>
        <c:axPos val="b"/>
        <c:numFmt formatCode="General" sourceLinked="0"/>
        <c:majorTickMark val="out"/>
        <c:minorTickMark val="out"/>
        <c:tickLblPos val="none"/>
        <c:spPr>
          <a:ln>
            <a:solidFill>
              <a:schemeClr val="tx1"/>
            </a:solidFill>
          </a:ln>
        </c:spPr>
        <c:crossAx val="572709456"/>
        <c:crosses val="autoZero"/>
        <c:crossBetween val="midCat"/>
      </c:valAx>
      <c:valAx>
        <c:axId val="572709456"/>
        <c:scaling>
          <c:logBase val="10"/>
          <c:orientation val="minMax"/>
          <c:max val="5000"/>
          <c:min val="10"/>
        </c:scaling>
        <c:delete val="0"/>
        <c:axPos val="l"/>
        <c:numFmt formatCode="General" sourceLinked="0"/>
        <c:majorTickMark val="out"/>
        <c:minorTickMark val="out"/>
        <c:tickLblPos val="none"/>
        <c:spPr>
          <a:ln>
            <a:solidFill>
              <a:schemeClr val="tx1"/>
            </a:solidFill>
          </a:ln>
        </c:spPr>
        <c:crossAx val="572706320"/>
        <c:crosses val="autoZero"/>
        <c:crossBetween val="midCat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0317925543143776"/>
          <c:y val="5.7912412776483992E-2"/>
          <c:w val="0.13743382062659612"/>
          <c:h val="0.27327798040475365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'10.E_LET_R'!$F$95</c:f>
              <c:strCache>
                <c:ptCount val="1"/>
                <c:pt idx="0">
                  <c:v>238U avLETt</c:v>
                </c:pt>
              </c:strCache>
            </c:strRef>
          </c:tx>
          <c:spPr>
            <a:ln w="28575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'10.E_LET_R'!$F$96:$F$164</c:f>
              <c:numCache>
                <c:formatCode>0.00E+00</c:formatCode>
                <c:ptCount val="69"/>
                <c:pt idx="0">
                  <c:v>9.3279999999999994</c:v>
                </c:pt>
                <c:pt idx="1">
                  <c:v>10.825640000000002</c:v>
                </c:pt>
                <c:pt idx="2">
                  <c:v>11.93468</c:v>
                </c:pt>
                <c:pt idx="3">
                  <c:v>13.551580000000001</c:v>
                </c:pt>
                <c:pt idx="4">
                  <c:v>14.71616</c:v>
                </c:pt>
                <c:pt idx="5">
                  <c:v>15.617800000000001</c:v>
                </c:pt>
                <c:pt idx="6">
                  <c:v>16.34188</c:v>
                </c:pt>
                <c:pt idx="7">
                  <c:v>17.451000000000001</c:v>
                </c:pt>
                <c:pt idx="8">
                  <c:v>18.277560000000001</c:v>
                </c:pt>
                <c:pt idx="9">
                  <c:v>19.673919999999999</c:v>
                </c:pt>
                <c:pt idx="10">
                  <c:v>20.530640000000002</c:v>
                </c:pt>
                <c:pt idx="11">
                  <c:v>21.718879999999999</c:v>
                </c:pt>
                <c:pt idx="12">
                  <c:v>22.29552</c:v>
                </c:pt>
                <c:pt idx="13">
                  <c:v>22.434200000000001</c:v>
                </c:pt>
                <c:pt idx="14">
                  <c:v>22.3368</c:v>
                </c:pt>
                <c:pt idx="15">
                  <c:v>21.963279999999997</c:v>
                </c:pt>
                <c:pt idx="16">
                  <c:v>21.645520000000001</c:v>
                </c:pt>
                <c:pt idx="17">
                  <c:v>21.498239999999999</c:v>
                </c:pt>
                <c:pt idx="18">
                  <c:v>21.955199999999998</c:v>
                </c:pt>
                <c:pt idx="19">
                  <c:v>23.22268</c:v>
                </c:pt>
                <c:pt idx="20">
                  <c:v>24.16244</c:v>
                </c:pt>
                <c:pt idx="21">
                  <c:v>24.662400000000002</c:v>
                </c:pt>
                <c:pt idx="22">
                  <c:v>24.857759999999999</c:v>
                </c:pt>
                <c:pt idx="23">
                  <c:v>24.966080000000002</c:v>
                </c:pt>
                <c:pt idx="24">
                  <c:v>25.2514</c:v>
                </c:pt>
                <c:pt idx="25">
                  <c:v>27.72692</c:v>
                </c:pt>
                <c:pt idx="26">
                  <c:v>31.94492</c:v>
                </c:pt>
                <c:pt idx="27">
                  <c:v>41.398900000000005</c:v>
                </c:pt>
                <c:pt idx="28">
                  <c:v>49.89528</c:v>
                </c:pt>
                <c:pt idx="29">
                  <c:v>57.073500000000003</c:v>
                </c:pt>
                <c:pt idx="30">
                  <c:v>63.119480000000003</c:v>
                </c:pt>
                <c:pt idx="31">
                  <c:v>72.832532</c:v>
                </c:pt>
                <c:pt idx="32">
                  <c:v>80.494824000000008</c:v>
                </c:pt>
                <c:pt idx="33">
                  <c:v>94.514043999999998</c:v>
                </c:pt>
                <c:pt idx="34">
                  <c:v>104.18888800000001</c:v>
                </c:pt>
                <c:pt idx="35">
                  <c:v>113.57118800000001</c:v>
                </c:pt>
                <c:pt idx="36">
                  <c:v>117.935632</c:v>
                </c:pt>
                <c:pt idx="37">
                  <c:v>119.47805</c:v>
                </c:pt>
                <c:pt idx="38">
                  <c:v>119.302876</c:v>
                </c:pt>
                <c:pt idx="39">
                  <c:v>118.233824</c:v>
                </c:pt>
                <c:pt idx="40">
                  <c:v>116.566384</c:v>
                </c:pt>
                <c:pt idx="41">
                  <c:v>114.6395888</c:v>
                </c:pt>
                <c:pt idx="42">
                  <c:v>112.57688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'10.E_LET_R'!$G$96:$G$164</c:f>
              <c:numCache>
                <c:formatCode>0.00E+00</c:formatCode>
                <c:ptCount val="69"/>
                <c:pt idx="0">
                  <c:v>1.9220000000000001E-2</c:v>
                </c:pt>
                <c:pt idx="1">
                  <c:v>2.3852000000000002E-2</c:v>
                </c:pt>
                <c:pt idx="2">
                  <c:v>2.7984000000000002E-2</c:v>
                </c:pt>
                <c:pt idx="3">
                  <c:v>3.5306000000000004E-2</c:v>
                </c:pt>
                <c:pt idx="4">
                  <c:v>4.2004E-2</c:v>
                </c:pt>
                <c:pt idx="5">
                  <c:v>4.8340000000000001E-2</c:v>
                </c:pt>
                <c:pt idx="6">
                  <c:v>5.4272000000000008E-2</c:v>
                </c:pt>
                <c:pt idx="7">
                  <c:v>6.5492000000000009E-2</c:v>
                </c:pt>
                <c:pt idx="8">
                  <c:v>7.6259999999999994E-2</c:v>
                </c:pt>
                <c:pt idx="9">
                  <c:v>0.10152799999999999</c:v>
                </c:pt>
                <c:pt idx="10">
                  <c:v>0.12554799999999999</c:v>
                </c:pt>
                <c:pt idx="11">
                  <c:v>0.171432</c:v>
                </c:pt>
                <c:pt idx="12">
                  <c:v>0.21572</c:v>
                </c:pt>
                <c:pt idx="13">
                  <c:v>0.25946000000000002</c:v>
                </c:pt>
                <c:pt idx="14">
                  <c:v>0.30330799999999997</c:v>
                </c:pt>
                <c:pt idx="15">
                  <c:v>0.39235600000000004</c:v>
                </c:pt>
                <c:pt idx="16">
                  <c:v>0.48306000000000004</c:v>
                </c:pt>
                <c:pt idx="17">
                  <c:v>0.713808</c:v>
                </c:pt>
                <c:pt idx="18">
                  <c:v>0.94331199999999993</c:v>
                </c:pt>
                <c:pt idx="19">
                  <c:v>1.3852</c:v>
                </c:pt>
                <c:pt idx="20">
                  <c:v>1.8084</c:v>
                </c:pt>
                <c:pt idx="21">
                  <c:v>2.2230000000000003</c:v>
                </c:pt>
                <c:pt idx="22">
                  <c:v>2.6276000000000002</c:v>
                </c:pt>
                <c:pt idx="23">
                  <c:v>3.4367999999999999</c:v>
                </c:pt>
                <c:pt idx="24">
                  <c:v>4.2484000000000002</c:v>
                </c:pt>
                <c:pt idx="25">
                  <c:v>6.1864000000000008</c:v>
                </c:pt>
                <c:pt idx="26">
                  <c:v>7.8936000000000011</c:v>
                </c:pt>
                <c:pt idx="27">
                  <c:v>10.690000000000001</c:v>
                </c:pt>
                <c:pt idx="28">
                  <c:v>12.927200000000001</c:v>
                </c:pt>
                <c:pt idx="29">
                  <c:v>14.843</c:v>
                </c:pt>
                <c:pt idx="30">
                  <c:v>16.537600000000001</c:v>
                </c:pt>
                <c:pt idx="31">
                  <c:v>19.538800000000002</c:v>
                </c:pt>
                <c:pt idx="32">
                  <c:v>22.206800000000001</c:v>
                </c:pt>
                <c:pt idx="33">
                  <c:v>28.046399999999998</c:v>
                </c:pt>
                <c:pt idx="34">
                  <c:v>33.186399999999999</c:v>
                </c:pt>
                <c:pt idx="35">
                  <c:v>42.547800000000002</c:v>
                </c:pt>
                <c:pt idx="36">
                  <c:v>51.383199999999995</c:v>
                </c:pt>
                <c:pt idx="37">
                  <c:v>60.009</c:v>
                </c:pt>
                <c:pt idx="38">
                  <c:v>68.590800000000002</c:v>
                </c:pt>
                <c:pt idx="39">
                  <c:v>77.222399999999993</c:v>
                </c:pt>
                <c:pt idx="40">
                  <c:v>85.962800000000001</c:v>
                </c:pt>
                <c:pt idx="41">
                  <c:v>94.83784</c:v>
                </c:pt>
                <c:pt idx="42">
                  <c:v>103.8664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'10.E_LET_R'!$K$95</c:f>
              <c:strCache>
                <c:ptCount val="1"/>
                <c:pt idx="0">
                  <c:v>197Au avLETt</c:v>
                </c:pt>
              </c:strCache>
            </c:strRef>
          </c:tx>
          <c:spPr>
            <a:ln w="28575">
              <a:solidFill>
                <a:srgbClr val="6600FF"/>
              </a:solidFill>
              <a:prstDash val="solid"/>
            </a:ln>
          </c:spPr>
          <c:marker>
            <c:symbol val="none"/>
          </c:marker>
          <c:xVal>
            <c:numRef>
              <c:f>'10.E_LET_R'!$K$96:$K$164</c:f>
              <c:numCache>
                <c:formatCode>0.00E+00</c:formatCode>
                <c:ptCount val="69"/>
                <c:pt idx="0">
                  <c:v>8.3271250000000006</c:v>
                </c:pt>
                <c:pt idx="1">
                  <c:v>9.6075280000000003</c:v>
                </c:pt>
                <c:pt idx="2">
                  <c:v>10.551399999999999</c:v>
                </c:pt>
                <c:pt idx="3">
                  <c:v>11.90644</c:v>
                </c:pt>
                <c:pt idx="4">
                  <c:v>12.85332</c:v>
                </c:pt>
                <c:pt idx="5">
                  <c:v>13.5863</c:v>
                </c:pt>
                <c:pt idx="6">
                  <c:v>14.16778</c:v>
                </c:pt>
                <c:pt idx="7">
                  <c:v>15.044359999999999</c:v>
                </c:pt>
                <c:pt idx="8">
                  <c:v>15.67895</c:v>
                </c:pt>
                <c:pt idx="9">
                  <c:v>16.709</c:v>
                </c:pt>
                <c:pt idx="10">
                  <c:v>17.367519999999999</c:v>
                </c:pt>
                <c:pt idx="11">
                  <c:v>18.796300000000002</c:v>
                </c:pt>
                <c:pt idx="12">
                  <c:v>19.006920000000001</c:v>
                </c:pt>
                <c:pt idx="13">
                  <c:v>18.9495</c:v>
                </c:pt>
                <c:pt idx="14">
                  <c:v>18.822599999999998</c:v>
                </c:pt>
                <c:pt idx="15">
                  <c:v>18.550840000000001</c:v>
                </c:pt>
                <c:pt idx="16">
                  <c:v>18.3232</c:v>
                </c:pt>
                <c:pt idx="17">
                  <c:v>17.95232</c:v>
                </c:pt>
                <c:pt idx="18">
                  <c:v>17.716719999999999</c:v>
                </c:pt>
                <c:pt idx="19">
                  <c:v>17.342559999999999</c:v>
                </c:pt>
                <c:pt idx="20">
                  <c:v>17.024840000000001</c:v>
                </c:pt>
                <c:pt idx="21">
                  <c:v>16.807649999999999</c:v>
                </c:pt>
                <c:pt idx="22">
                  <c:v>16.737439999999999</c:v>
                </c:pt>
                <c:pt idx="23">
                  <c:v>17.127039999999997</c:v>
                </c:pt>
                <c:pt idx="24">
                  <c:v>18.119350000000001</c:v>
                </c:pt>
                <c:pt idx="25">
                  <c:v>22.14282</c:v>
                </c:pt>
                <c:pt idx="26">
                  <c:v>26.89836</c:v>
                </c:pt>
                <c:pt idx="27">
                  <c:v>35.933920000000001</c:v>
                </c:pt>
                <c:pt idx="28">
                  <c:v>43.596680000000006</c:v>
                </c:pt>
                <c:pt idx="29">
                  <c:v>50.038350000000001</c:v>
                </c:pt>
                <c:pt idx="30">
                  <c:v>55.456310000000002</c:v>
                </c:pt>
                <c:pt idx="31">
                  <c:v>63.991240000000005</c:v>
                </c:pt>
                <c:pt idx="32">
                  <c:v>70.414514999999994</c:v>
                </c:pt>
                <c:pt idx="33">
                  <c:v>81.362367999999989</c:v>
                </c:pt>
                <c:pt idx="34">
                  <c:v>88.154207999999997</c:v>
                </c:pt>
                <c:pt idx="35">
                  <c:v>93.082801999999987</c:v>
                </c:pt>
                <c:pt idx="36">
                  <c:v>94.334196000000006</c:v>
                </c:pt>
                <c:pt idx="37">
                  <c:v>93.866165000000009</c:v>
                </c:pt>
                <c:pt idx="38">
                  <c:v>92.600525999999988</c:v>
                </c:pt>
                <c:pt idx="39">
                  <c:v>90.981980000000007</c:v>
                </c:pt>
                <c:pt idx="40">
                  <c:v>89.233687999999987</c:v>
                </c:pt>
                <c:pt idx="41">
                  <c:v>87.4597792</c:v>
                </c:pt>
                <c:pt idx="42">
                  <c:v>85.731881000000001</c:v>
                </c:pt>
                <c:pt idx="43">
                  <c:v>77.967912799999993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'10.E_LET_R'!$L$96:$L$164</c:f>
              <c:numCache>
                <c:formatCode>0.00E+00</c:formatCode>
                <c:ptCount val="69"/>
                <c:pt idx="0">
                  <c:v>1.7165E-2</c:v>
                </c:pt>
                <c:pt idx="1">
                  <c:v>2.1402000000000001E-2</c:v>
                </c:pt>
                <c:pt idx="2">
                  <c:v>2.5184000000000002E-2</c:v>
                </c:pt>
                <c:pt idx="3">
                  <c:v>3.1994000000000002E-2</c:v>
                </c:pt>
                <c:pt idx="4">
                  <c:v>3.8228000000000005E-2</c:v>
                </c:pt>
                <c:pt idx="5">
                  <c:v>4.4065E-2</c:v>
                </c:pt>
                <c:pt idx="6">
                  <c:v>4.9696000000000004E-2</c:v>
                </c:pt>
                <c:pt idx="7">
                  <c:v>6.0352000000000003E-2</c:v>
                </c:pt>
                <c:pt idx="8">
                  <c:v>7.0535E-2</c:v>
                </c:pt>
                <c:pt idx="9">
                  <c:v>9.4820000000000002E-2</c:v>
                </c:pt>
                <c:pt idx="10">
                  <c:v>0.11800799999999999</c:v>
                </c:pt>
                <c:pt idx="11">
                  <c:v>0.16173800000000002</c:v>
                </c:pt>
                <c:pt idx="12">
                  <c:v>0.20401999999999998</c:v>
                </c:pt>
                <c:pt idx="13">
                  <c:v>0.24646000000000001</c:v>
                </c:pt>
                <c:pt idx="14">
                  <c:v>0.28917600000000004</c:v>
                </c:pt>
                <c:pt idx="15">
                  <c:v>0.37597200000000003</c:v>
                </c:pt>
                <c:pt idx="16">
                  <c:v>0.46425</c:v>
                </c:pt>
                <c:pt idx="17">
                  <c:v>0.68987799999999999</c:v>
                </c:pt>
                <c:pt idx="18">
                  <c:v>0.92026399999999997</c:v>
                </c:pt>
                <c:pt idx="19">
                  <c:v>1.3883999999999999</c:v>
                </c:pt>
                <c:pt idx="20">
                  <c:v>1.8712</c:v>
                </c:pt>
                <c:pt idx="21">
                  <c:v>2.3625000000000003</c:v>
                </c:pt>
                <c:pt idx="22">
                  <c:v>2.8649999999999998</c:v>
                </c:pt>
                <c:pt idx="23">
                  <c:v>3.8500000000000005</c:v>
                </c:pt>
                <c:pt idx="24">
                  <c:v>4.7995000000000001</c:v>
                </c:pt>
                <c:pt idx="25">
                  <c:v>6.9018000000000006</c:v>
                </c:pt>
                <c:pt idx="26">
                  <c:v>8.6240000000000006</c:v>
                </c:pt>
                <c:pt idx="27">
                  <c:v>11.3202</c:v>
                </c:pt>
                <c:pt idx="28">
                  <c:v>13.438800000000001</c:v>
                </c:pt>
                <c:pt idx="29">
                  <c:v>15.248000000000001</c:v>
                </c:pt>
                <c:pt idx="30">
                  <c:v>16.849599999999999</c:v>
                </c:pt>
                <c:pt idx="31">
                  <c:v>19.679200000000002</c:v>
                </c:pt>
                <c:pt idx="32">
                  <c:v>22.193999999999999</c:v>
                </c:pt>
                <c:pt idx="33">
                  <c:v>27.7606</c:v>
                </c:pt>
                <c:pt idx="34">
                  <c:v>32.754799999999996</c:v>
                </c:pt>
                <c:pt idx="35">
                  <c:v>42.062399999999997</c:v>
                </c:pt>
                <c:pt idx="36">
                  <c:v>51.101599999999998</c:v>
                </c:pt>
                <c:pt idx="37">
                  <c:v>60.113</c:v>
                </c:pt>
                <c:pt idx="38">
                  <c:v>69.214799999999997</c:v>
                </c:pt>
                <c:pt idx="39">
                  <c:v>78.456699999999998</c:v>
                </c:pt>
                <c:pt idx="40">
                  <c:v>87.873199999999997</c:v>
                </c:pt>
                <c:pt idx="41">
                  <c:v>97.4816</c:v>
                </c:pt>
                <c:pt idx="42">
                  <c:v>107.29300000000001</c:v>
                </c:pt>
                <c:pt idx="43">
                  <c:v>159.28039999999999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'10.E_LET_R'!$P$95</c:f>
              <c:strCache>
                <c:ptCount val="1"/>
                <c:pt idx="0">
                  <c:v>136Xe avLETt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'10.E_LET_R'!$P$96:$P$164</c:f>
              <c:numCache>
                <c:formatCode>0.00E+00</c:formatCode>
                <c:ptCount val="69"/>
                <c:pt idx="0">
                  <c:v>6.2476799999999999</c:v>
                </c:pt>
                <c:pt idx="1">
                  <c:v>7.1007800000000003</c:v>
                </c:pt>
                <c:pt idx="2">
                  <c:v>7.7117680000000011</c:v>
                </c:pt>
                <c:pt idx="3">
                  <c:v>8.5511839999999992</c:v>
                </c:pt>
                <c:pt idx="4">
                  <c:v>9.1188680000000009</c:v>
                </c:pt>
                <c:pt idx="5">
                  <c:v>9.5320400000000003</c:v>
                </c:pt>
                <c:pt idx="6">
                  <c:v>9.8458799999999993</c:v>
                </c:pt>
                <c:pt idx="7">
                  <c:v>10.294320000000001</c:v>
                </c:pt>
                <c:pt idx="8">
                  <c:v>10.5916</c:v>
                </c:pt>
                <c:pt idx="9">
                  <c:v>11.00224</c:v>
                </c:pt>
                <c:pt idx="10">
                  <c:v>11.18952</c:v>
                </c:pt>
                <c:pt idx="11">
                  <c:v>11.3788</c:v>
                </c:pt>
                <c:pt idx="12">
                  <c:v>11.271600000000001</c:v>
                </c:pt>
                <c:pt idx="13">
                  <c:v>11.109399999999999</c:v>
                </c:pt>
                <c:pt idx="14">
                  <c:v>10.95452</c:v>
                </c:pt>
                <c:pt idx="15">
                  <c:v>10.719399999999998</c:v>
                </c:pt>
                <c:pt idx="16">
                  <c:v>10.603</c:v>
                </c:pt>
                <c:pt idx="17">
                  <c:v>10.695879999999999</c:v>
                </c:pt>
                <c:pt idx="18">
                  <c:v>11.092599999999999</c:v>
                </c:pt>
                <c:pt idx="19">
                  <c:v>12.184200000000001</c:v>
                </c:pt>
                <c:pt idx="20">
                  <c:v>13.31568</c:v>
                </c:pt>
                <c:pt idx="21">
                  <c:v>14.380800000000001</c:v>
                </c:pt>
                <c:pt idx="22">
                  <c:v>15.37092</c:v>
                </c:pt>
                <c:pt idx="23">
                  <c:v>17.23432</c:v>
                </c:pt>
                <c:pt idx="24">
                  <c:v>19.003799999999998</c:v>
                </c:pt>
                <c:pt idx="25">
                  <c:v>23.142720000000001</c:v>
                </c:pt>
                <c:pt idx="26">
                  <c:v>26.8352</c:v>
                </c:pt>
                <c:pt idx="27">
                  <c:v>32.895255999999996</c:v>
                </c:pt>
                <c:pt idx="28">
                  <c:v>37.613227999999999</c:v>
                </c:pt>
                <c:pt idx="29">
                  <c:v>41.422000000000004</c:v>
                </c:pt>
                <c:pt idx="30">
                  <c:v>44.615220000000001</c:v>
                </c:pt>
                <c:pt idx="31">
                  <c:v>49.804051999999999</c:v>
                </c:pt>
                <c:pt idx="32">
                  <c:v>53.891199999999998</c:v>
                </c:pt>
                <c:pt idx="33">
                  <c:v>61.157808000000003</c:v>
                </c:pt>
                <c:pt idx="34">
                  <c:v>65.810239999999993</c:v>
                </c:pt>
                <c:pt idx="35">
                  <c:v>68.902863999999994</c:v>
                </c:pt>
                <c:pt idx="36">
                  <c:v>69.2615488</c:v>
                </c:pt>
                <c:pt idx="37">
                  <c:v>68.225279999999998</c:v>
                </c:pt>
                <c:pt idx="38">
                  <c:v>66.568718799999999</c:v>
                </c:pt>
                <c:pt idx="39">
                  <c:v>64.646898800000002</c:v>
                </c:pt>
                <c:pt idx="40">
                  <c:v>62.641773199999996</c:v>
                </c:pt>
                <c:pt idx="41">
                  <c:v>60.653318400000003</c:v>
                </c:pt>
                <c:pt idx="42">
                  <c:v>58.720639999999996</c:v>
                </c:pt>
                <c:pt idx="43">
                  <c:v>50.411729199999996</c:v>
                </c:pt>
                <c:pt idx="44">
                  <c:v>44.067503199999997</c:v>
                </c:pt>
                <c:pt idx="45">
                  <c:v>39.137964000000004</c:v>
                </c:pt>
                <c:pt idx="46">
                  <c:v>35.244594800000002</c:v>
                </c:pt>
                <c:pt idx="47">
                  <c:v>32.168827200000003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'10.E_LET_R'!$Q$96:$Q$164</c:f>
              <c:numCache>
                <c:formatCode>0.00E+00</c:formatCode>
                <c:ptCount val="69"/>
                <c:pt idx="0">
                  <c:v>1.426E-2</c:v>
                </c:pt>
                <c:pt idx="1">
                  <c:v>1.8008E-2</c:v>
                </c:pt>
                <c:pt idx="2">
                  <c:v>2.1456000000000003E-2</c:v>
                </c:pt>
                <c:pt idx="3">
                  <c:v>2.7752000000000002E-2</c:v>
                </c:pt>
                <c:pt idx="4">
                  <c:v>3.3548000000000001E-2</c:v>
                </c:pt>
                <c:pt idx="5">
                  <c:v>3.9100000000000003E-2</c:v>
                </c:pt>
                <c:pt idx="6">
                  <c:v>4.4507999999999999E-2</c:v>
                </c:pt>
                <c:pt idx="7">
                  <c:v>5.4844000000000004E-2</c:v>
                </c:pt>
                <c:pt idx="8">
                  <c:v>6.4920000000000005E-2</c:v>
                </c:pt>
                <c:pt idx="9">
                  <c:v>8.9424000000000003E-2</c:v>
                </c:pt>
                <c:pt idx="10">
                  <c:v>0.113444</c:v>
                </c:pt>
                <c:pt idx="11">
                  <c:v>0.161</c:v>
                </c:pt>
                <c:pt idx="12">
                  <c:v>0.20887599999999998</c:v>
                </c:pt>
                <c:pt idx="13">
                  <c:v>0.25756000000000001</c:v>
                </c:pt>
                <c:pt idx="14">
                  <c:v>0.30721999999999999</c:v>
                </c:pt>
                <c:pt idx="15">
                  <c:v>0.40896399999999994</c:v>
                </c:pt>
                <c:pt idx="16">
                  <c:v>0.51283999999999996</c:v>
                </c:pt>
                <c:pt idx="17">
                  <c:v>0.77512800000000004</c:v>
                </c:pt>
                <c:pt idx="18">
                  <c:v>1.0292479999999999</c:v>
                </c:pt>
                <c:pt idx="19">
                  <c:v>1.5171999999999999</c:v>
                </c:pt>
                <c:pt idx="20">
                  <c:v>1.9607999999999999</c:v>
                </c:pt>
                <c:pt idx="21">
                  <c:v>2.3800000000000003</c:v>
                </c:pt>
                <c:pt idx="22">
                  <c:v>2.7632000000000003</c:v>
                </c:pt>
                <c:pt idx="23">
                  <c:v>3.4699999999999998</c:v>
                </c:pt>
                <c:pt idx="24">
                  <c:v>4.1080000000000005</c:v>
                </c:pt>
                <c:pt idx="25">
                  <c:v>5.4820000000000002</c:v>
                </c:pt>
                <c:pt idx="26">
                  <c:v>6.6508000000000003</c:v>
                </c:pt>
                <c:pt idx="27">
                  <c:v>8.5924000000000014</c:v>
                </c:pt>
                <c:pt idx="28">
                  <c:v>10.250400000000001</c:v>
                </c:pt>
                <c:pt idx="29">
                  <c:v>11.722</c:v>
                </c:pt>
                <c:pt idx="30">
                  <c:v>13.082000000000001</c:v>
                </c:pt>
                <c:pt idx="31">
                  <c:v>15.5556</c:v>
                </c:pt>
                <c:pt idx="32">
                  <c:v>17.809999999999999</c:v>
                </c:pt>
                <c:pt idx="33">
                  <c:v>22.878399999999999</c:v>
                </c:pt>
                <c:pt idx="34">
                  <c:v>27.481999999999999</c:v>
                </c:pt>
                <c:pt idx="35">
                  <c:v>36.129199999999997</c:v>
                </c:pt>
                <c:pt idx="36">
                  <c:v>44.596800000000002</c:v>
                </c:pt>
                <c:pt idx="37">
                  <c:v>53.11</c:v>
                </c:pt>
                <c:pt idx="38">
                  <c:v>61.803199999999997</c:v>
                </c:pt>
                <c:pt idx="39">
                  <c:v>70.743200000000002</c:v>
                </c:pt>
                <c:pt idx="40">
                  <c:v>79.941600000000008</c:v>
                </c:pt>
                <c:pt idx="41">
                  <c:v>89.455999999999989</c:v>
                </c:pt>
                <c:pt idx="42">
                  <c:v>99.281999999999996</c:v>
                </c:pt>
                <c:pt idx="43">
                  <c:v>153.33000000000001</c:v>
                </c:pt>
                <c:pt idx="44">
                  <c:v>215.61760000000001</c:v>
                </c:pt>
                <c:pt idx="45">
                  <c:v>286.392</c:v>
                </c:pt>
                <c:pt idx="46">
                  <c:v>365.5992</c:v>
                </c:pt>
                <c:pt idx="47">
                  <c:v>453.00880000000001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'10.E_LET_R'!$U$95</c:f>
              <c:strCache>
                <c:ptCount val="1"/>
                <c:pt idx="0">
                  <c:v>84Kr avLETt</c:v>
                </c:pt>
              </c:strCache>
            </c:strRef>
          </c:tx>
          <c:spPr>
            <a:ln w="28575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'10.E_LET_R'!$U$96:$U$164</c:f>
              <c:numCache>
                <c:formatCode>0.00E+00</c:formatCode>
                <c:ptCount val="69"/>
                <c:pt idx="0">
                  <c:v>4.4769200000000007</c:v>
                </c:pt>
                <c:pt idx="1">
                  <c:v>5.03024</c:v>
                </c:pt>
                <c:pt idx="2">
                  <c:v>5.4157000000000002</c:v>
                </c:pt>
                <c:pt idx="3">
                  <c:v>5.9315759999999997</c:v>
                </c:pt>
                <c:pt idx="4">
                  <c:v>6.2663359999999999</c:v>
                </c:pt>
                <c:pt idx="5">
                  <c:v>6.5012800000000004</c:v>
                </c:pt>
                <c:pt idx="6">
                  <c:v>6.6777839999999991</c:v>
                </c:pt>
                <c:pt idx="7">
                  <c:v>6.9147600000000002</c:v>
                </c:pt>
                <c:pt idx="8">
                  <c:v>7.0602000000000009</c:v>
                </c:pt>
                <c:pt idx="9">
                  <c:v>7.2430000000000003</c:v>
                </c:pt>
                <c:pt idx="10">
                  <c:v>7.2747999999999999</c:v>
                </c:pt>
                <c:pt idx="11">
                  <c:v>6.6436400000000004</c:v>
                </c:pt>
                <c:pt idx="12">
                  <c:v>6.5728</c:v>
                </c:pt>
                <c:pt idx="13">
                  <c:v>6.5545999999999998</c:v>
                </c:pt>
                <c:pt idx="14">
                  <c:v>6.5175199999999993</c:v>
                </c:pt>
                <c:pt idx="15">
                  <c:v>6.4069199999999995</c:v>
                </c:pt>
                <c:pt idx="16">
                  <c:v>6.3250000000000002</c:v>
                </c:pt>
                <c:pt idx="17">
                  <c:v>6.3834</c:v>
                </c:pt>
                <c:pt idx="18">
                  <c:v>6.7389999999999999</c:v>
                </c:pt>
                <c:pt idx="19">
                  <c:v>7.8250799999999998</c:v>
                </c:pt>
                <c:pt idx="20">
                  <c:v>8.9921600000000002</c:v>
                </c:pt>
                <c:pt idx="21">
                  <c:v>10.077200000000001</c:v>
                </c:pt>
                <c:pt idx="22">
                  <c:v>11.06676</c:v>
                </c:pt>
                <c:pt idx="23">
                  <c:v>12.78844</c:v>
                </c:pt>
                <c:pt idx="24">
                  <c:v>14.305580000000001</c:v>
                </c:pt>
                <c:pt idx="25">
                  <c:v>17.61598</c:v>
                </c:pt>
                <c:pt idx="26">
                  <c:v>20.4345</c:v>
                </c:pt>
                <c:pt idx="27">
                  <c:v>24.858336000000001</c:v>
                </c:pt>
                <c:pt idx="28">
                  <c:v>28.042792000000002</c:v>
                </c:pt>
                <c:pt idx="29">
                  <c:v>30.383500000000002</c:v>
                </c:pt>
                <c:pt idx="30">
                  <c:v>32.219748000000003</c:v>
                </c:pt>
                <c:pt idx="31">
                  <c:v>34.839948000000007</c:v>
                </c:pt>
                <c:pt idx="32">
                  <c:v>36.638640000000002</c:v>
                </c:pt>
                <c:pt idx="33">
                  <c:v>39.357939999999999</c:v>
                </c:pt>
                <c:pt idx="34">
                  <c:v>40.751083999999999</c:v>
                </c:pt>
                <c:pt idx="35">
                  <c:v>40.702868799999997</c:v>
                </c:pt>
                <c:pt idx="36">
                  <c:v>39.782015199999996</c:v>
                </c:pt>
                <c:pt idx="37">
                  <c:v>38.462018</c:v>
                </c:pt>
                <c:pt idx="38">
                  <c:v>37.001192799999998</c:v>
                </c:pt>
                <c:pt idx="39">
                  <c:v>35.501945599999999</c:v>
                </c:pt>
                <c:pt idx="40">
                  <c:v>34.026827200000007</c:v>
                </c:pt>
                <c:pt idx="41">
                  <c:v>32.624419200000006</c:v>
                </c:pt>
                <c:pt idx="42">
                  <c:v>31.284787999999999</c:v>
                </c:pt>
                <c:pt idx="43">
                  <c:v>25.670531999999998</c:v>
                </c:pt>
                <c:pt idx="44">
                  <c:v>21.617254000000003</c:v>
                </c:pt>
                <c:pt idx="45">
                  <c:v>18.791252399999998</c:v>
                </c:pt>
                <c:pt idx="46">
                  <c:v>16.807848480000001</c:v>
                </c:pt>
                <c:pt idx="47">
                  <c:v>15.21804332</c:v>
                </c:pt>
                <c:pt idx="48">
                  <c:v>13.918072560000001</c:v>
                </c:pt>
                <c:pt idx="49">
                  <c:v>12.839459920000001</c:v>
                </c:pt>
                <c:pt idx="50">
                  <c:v>11.970980000000001</c:v>
                </c:pt>
                <c:pt idx="51">
                  <c:v>11.20256672</c:v>
                </c:pt>
                <c:pt idx="52">
                  <c:v>10.53989808</c:v>
                </c:pt>
                <c:pt idx="53">
                  <c:v>10.53989808</c:v>
                </c:pt>
                <c:pt idx="54">
                  <c:v>9.9692449200000013</c:v>
                </c:pt>
                <c:pt idx="55">
                  <c:v>9.4738735599999995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'10.E_LET_R'!$V$96:$V$164</c:f>
              <c:numCache>
                <c:formatCode>0.00E+00</c:formatCode>
                <c:ptCount val="69"/>
                <c:pt idx="0">
                  <c:v>1.078E-2</c:v>
                </c:pt>
                <c:pt idx="1">
                  <c:v>1.3820000000000001E-2</c:v>
                </c:pt>
                <c:pt idx="2">
                  <c:v>1.6660000000000001E-2</c:v>
                </c:pt>
                <c:pt idx="3">
                  <c:v>2.1920000000000002E-2</c:v>
                </c:pt>
                <c:pt idx="4">
                  <c:v>2.6860000000000002E-2</c:v>
                </c:pt>
                <c:pt idx="5">
                  <c:v>3.1620000000000002E-2</c:v>
                </c:pt>
                <c:pt idx="6">
                  <c:v>3.6316000000000001E-2</c:v>
                </c:pt>
                <c:pt idx="7">
                  <c:v>4.5387999999999998E-2</c:v>
                </c:pt>
                <c:pt idx="8">
                  <c:v>5.4280000000000002E-2</c:v>
                </c:pt>
                <c:pt idx="9">
                  <c:v>7.622000000000001E-2</c:v>
                </c:pt>
                <c:pt idx="10">
                  <c:v>9.8159999999999983E-2</c:v>
                </c:pt>
                <c:pt idx="11">
                  <c:v>0.145068</c:v>
                </c:pt>
                <c:pt idx="12">
                  <c:v>0.19441200000000003</c:v>
                </c:pt>
                <c:pt idx="13">
                  <c:v>0.24435999999999999</c:v>
                </c:pt>
                <c:pt idx="14">
                  <c:v>0.29472400000000004</c:v>
                </c:pt>
                <c:pt idx="15">
                  <c:v>0.39739600000000003</c:v>
                </c:pt>
                <c:pt idx="16">
                  <c:v>0.50253999999999999</c:v>
                </c:pt>
                <c:pt idx="17">
                  <c:v>0.76917999999999997</c:v>
                </c:pt>
                <c:pt idx="18">
                  <c:v>1.0282</c:v>
                </c:pt>
                <c:pt idx="19">
                  <c:v>1.5004</c:v>
                </c:pt>
                <c:pt idx="20">
                  <c:v>1.9184000000000001</c:v>
                </c:pt>
                <c:pt idx="21">
                  <c:v>2.2840000000000003</c:v>
                </c:pt>
                <c:pt idx="22">
                  <c:v>2.6152000000000002</c:v>
                </c:pt>
                <c:pt idx="23">
                  <c:v>3.2103999999999999</c:v>
                </c:pt>
                <c:pt idx="24">
                  <c:v>3.7360000000000002</c:v>
                </c:pt>
                <c:pt idx="25">
                  <c:v>4.8540000000000001</c:v>
                </c:pt>
                <c:pt idx="26">
                  <c:v>5.798</c:v>
                </c:pt>
                <c:pt idx="27">
                  <c:v>7.3836000000000004</c:v>
                </c:pt>
                <c:pt idx="28">
                  <c:v>8.7416</c:v>
                </c:pt>
                <c:pt idx="29">
                  <c:v>9.9740000000000002</c:v>
                </c:pt>
                <c:pt idx="30">
                  <c:v>11.132000000000001</c:v>
                </c:pt>
                <c:pt idx="31">
                  <c:v>13.2784</c:v>
                </c:pt>
                <c:pt idx="32">
                  <c:v>15.298</c:v>
                </c:pt>
                <c:pt idx="33">
                  <c:v>20.033999999999999</c:v>
                </c:pt>
                <c:pt idx="34">
                  <c:v>24.548000000000002</c:v>
                </c:pt>
                <c:pt idx="35">
                  <c:v>33.401999999999994</c:v>
                </c:pt>
                <c:pt idx="36">
                  <c:v>42.382399999999997</c:v>
                </c:pt>
                <c:pt idx="37">
                  <c:v>51.637999999999998</c:v>
                </c:pt>
                <c:pt idx="38">
                  <c:v>61.220399999999998</c:v>
                </c:pt>
                <c:pt idx="39">
                  <c:v>71.212799999999987</c:v>
                </c:pt>
                <c:pt idx="40">
                  <c:v>81.634</c:v>
                </c:pt>
                <c:pt idx="41">
                  <c:v>92.56519999999999</c:v>
                </c:pt>
                <c:pt idx="42">
                  <c:v>103.9</c:v>
                </c:pt>
                <c:pt idx="43">
                  <c:v>168.01599999999999</c:v>
                </c:pt>
                <c:pt idx="44">
                  <c:v>245.08800000000002</c:v>
                </c:pt>
                <c:pt idx="45">
                  <c:v>335.7</c:v>
                </c:pt>
                <c:pt idx="46">
                  <c:v>437.49079999999998</c:v>
                </c:pt>
                <c:pt idx="47">
                  <c:v>551.02279999999996</c:v>
                </c:pt>
                <c:pt idx="48">
                  <c:v>675.70480000000009</c:v>
                </c:pt>
                <c:pt idx="49">
                  <c:v>810.96719999999993</c:v>
                </c:pt>
                <c:pt idx="50">
                  <c:v>959.62400000000002</c:v>
                </c:pt>
                <c:pt idx="51">
                  <c:v>1115.6000000000001</c:v>
                </c:pt>
                <c:pt idx="52">
                  <c:v>1276.8</c:v>
                </c:pt>
                <c:pt idx="53">
                  <c:v>1276.8</c:v>
                </c:pt>
                <c:pt idx="54">
                  <c:v>1453.1999999999998</c:v>
                </c:pt>
                <c:pt idx="55">
                  <c:v>1644.8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'10.E_LET_R'!$Z$95</c:f>
              <c:strCache>
                <c:ptCount val="1"/>
                <c:pt idx="0">
                  <c:v>40Ar avLETt</c:v>
                </c:pt>
              </c:strCache>
            </c:strRef>
          </c:tx>
          <c:spPr>
            <a:ln w="28575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'10.E_LET_R'!$Z$96:$Z$164</c:f>
              <c:numCache>
                <c:formatCode>0.00E+00</c:formatCode>
                <c:ptCount val="69"/>
                <c:pt idx="0">
                  <c:v>2.2928000000000002</c:v>
                </c:pt>
                <c:pt idx="1">
                  <c:v>2.5348999999999999</c:v>
                </c:pt>
                <c:pt idx="2">
                  <c:v>2.6981000000000002</c:v>
                </c:pt>
                <c:pt idx="3">
                  <c:v>2.9094000000000002</c:v>
                </c:pt>
                <c:pt idx="4">
                  <c:v>3.0406</c:v>
                </c:pt>
                <c:pt idx="5">
                  <c:v>3.1309</c:v>
                </c:pt>
                <c:pt idx="6">
                  <c:v>3.194</c:v>
                </c:pt>
                <c:pt idx="7">
                  <c:v>3.2791999999999999</c:v>
                </c:pt>
                <c:pt idx="8">
                  <c:v>3.331</c:v>
                </c:pt>
                <c:pt idx="9">
                  <c:v>3.4</c:v>
                </c:pt>
                <c:pt idx="10">
                  <c:v>3.4359999999999999</c:v>
                </c:pt>
                <c:pt idx="11">
                  <c:v>3.6340000000000003</c:v>
                </c:pt>
                <c:pt idx="12">
                  <c:v>3.6520000000000001</c:v>
                </c:pt>
                <c:pt idx="13">
                  <c:v>3.64</c:v>
                </c:pt>
                <c:pt idx="14">
                  <c:v>3.6322000000000001</c:v>
                </c:pt>
                <c:pt idx="15">
                  <c:v>3.6496</c:v>
                </c:pt>
                <c:pt idx="16">
                  <c:v>3.718</c:v>
                </c:pt>
                <c:pt idx="17">
                  <c:v>4.0353000000000003</c:v>
                </c:pt>
                <c:pt idx="18">
                  <c:v>4.4485999999999999</c:v>
                </c:pt>
                <c:pt idx="19">
                  <c:v>5.3037999999999998</c:v>
                </c:pt>
                <c:pt idx="20">
                  <c:v>6.0744999999999996</c:v>
                </c:pt>
                <c:pt idx="21">
                  <c:v>6.742</c:v>
                </c:pt>
                <c:pt idx="22">
                  <c:v>7.3258999999999999</c:v>
                </c:pt>
                <c:pt idx="23">
                  <c:v>8.3344400000000007</c:v>
                </c:pt>
                <c:pt idx="24">
                  <c:v>9.2010000000000005</c:v>
                </c:pt>
                <c:pt idx="25">
                  <c:v>10.998700000000001</c:v>
                </c:pt>
                <c:pt idx="26">
                  <c:v>12.4308</c:v>
                </c:pt>
                <c:pt idx="27">
                  <c:v>14.519200000000001</c:v>
                </c:pt>
                <c:pt idx="28">
                  <c:v>15.92653</c:v>
                </c:pt>
                <c:pt idx="29">
                  <c:v>16.902099999999997</c:v>
                </c:pt>
                <c:pt idx="30">
                  <c:v>17.562163999999999</c:v>
                </c:pt>
                <c:pt idx="31">
                  <c:v>18.306875999999999</c:v>
                </c:pt>
                <c:pt idx="32">
                  <c:v>18.610510000000001</c:v>
                </c:pt>
                <c:pt idx="33">
                  <c:v>18.538740000000001</c:v>
                </c:pt>
                <c:pt idx="34">
                  <c:v>18.062480000000001</c:v>
                </c:pt>
                <c:pt idx="35">
                  <c:v>16.425850000000001</c:v>
                </c:pt>
                <c:pt idx="36">
                  <c:v>14.98235</c:v>
                </c:pt>
                <c:pt idx="37">
                  <c:v>13.750160000000001</c:v>
                </c:pt>
                <c:pt idx="38">
                  <c:v>12.702682600000001</c:v>
                </c:pt>
                <c:pt idx="39">
                  <c:v>11.795573800000001</c:v>
                </c:pt>
                <c:pt idx="40">
                  <c:v>11.018733000000001</c:v>
                </c:pt>
                <c:pt idx="41">
                  <c:v>10.340068800000001</c:v>
                </c:pt>
                <c:pt idx="42">
                  <c:v>9.7455239999999996</c:v>
                </c:pt>
                <c:pt idx="43">
                  <c:v>7.6048549999999997</c:v>
                </c:pt>
                <c:pt idx="44">
                  <c:v>6.272983</c:v>
                </c:pt>
                <c:pt idx="45">
                  <c:v>5.381443</c:v>
                </c:pt>
                <c:pt idx="46">
                  <c:v>4.7710740000000005</c:v>
                </c:pt>
                <c:pt idx="47">
                  <c:v>4.2728060000000001</c:v>
                </c:pt>
                <c:pt idx="48">
                  <c:v>3.8816009999999999</c:v>
                </c:pt>
                <c:pt idx="49">
                  <c:v>3.5654400000000002</c:v>
                </c:pt>
                <c:pt idx="50">
                  <c:v>3.2963089999999999</c:v>
                </c:pt>
                <c:pt idx="51">
                  <c:v>3.0698034000000001</c:v>
                </c:pt>
                <c:pt idx="52">
                  <c:v>2.8739127999999998</c:v>
                </c:pt>
                <c:pt idx="53">
                  <c:v>2.8739127999999998</c:v>
                </c:pt>
                <c:pt idx="54">
                  <c:v>2.7038346799999999</c:v>
                </c:pt>
                <c:pt idx="55">
                  <c:v>2.5551668200000002</c:v>
                </c:pt>
                <c:pt idx="56">
                  <c:v>2.4239073000000002</c:v>
                </c:pt>
                <c:pt idx="57">
                  <c:v>2.3110564199999999</c:v>
                </c:pt>
                <c:pt idx="58">
                  <c:v>2.2096107599999999</c:v>
                </c:pt>
                <c:pt idx="59">
                  <c:v>2.1179696400000001</c:v>
                </c:pt>
                <c:pt idx="60">
                  <c:v>2.0347324599999999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'10.E_LET_R'!$AA$96:$AA$164</c:f>
              <c:numCache>
                <c:formatCode>0.00E+00</c:formatCode>
                <c:ptCount val="69"/>
                <c:pt idx="0">
                  <c:v>7.9000000000000008E-3</c:v>
                </c:pt>
                <c:pt idx="1">
                  <c:v>1.04E-2</c:v>
                </c:pt>
                <c:pt idx="2">
                  <c:v>1.2699999999999999E-2</c:v>
                </c:pt>
                <c:pt idx="3">
                  <c:v>1.72E-2</c:v>
                </c:pt>
                <c:pt idx="4">
                  <c:v>2.1600000000000001E-2</c:v>
                </c:pt>
                <c:pt idx="5">
                  <c:v>2.58E-2</c:v>
                </c:pt>
                <c:pt idx="6">
                  <c:v>2.9960000000000001E-2</c:v>
                </c:pt>
                <c:pt idx="7">
                  <c:v>3.8280000000000002E-2</c:v>
                </c:pt>
                <c:pt idx="8">
                  <c:v>4.65E-2</c:v>
                </c:pt>
                <c:pt idx="9">
                  <c:v>6.7100000000000007E-2</c:v>
                </c:pt>
                <c:pt idx="10">
                  <c:v>8.7900000000000006E-2</c:v>
                </c:pt>
                <c:pt idx="11">
                  <c:v>0.1285</c:v>
                </c:pt>
                <c:pt idx="12">
                  <c:v>0.1691</c:v>
                </c:pt>
                <c:pt idx="13">
                  <c:v>0.21030000000000001</c:v>
                </c:pt>
                <c:pt idx="14">
                  <c:v>0.25218000000000002</c:v>
                </c:pt>
                <c:pt idx="15">
                  <c:v>0.33689999999999998</c:v>
                </c:pt>
                <c:pt idx="16">
                  <c:v>0.42169999999999996</c:v>
                </c:pt>
                <c:pt idx="17">
                  <c:v>0.62690000000000001</c:v>
                </c:pt>
                <c:pt idx="18">
                  <c:v>0.81679999999999997</c:v>
                </c:pt>
                <c:pt idx="19">
                  <c:v>1.1499999999999999</c:v>
                </c:pt>
                <c:pt idx="20">
                  <c:v>1.44</c:v>
                </c:pt>
                <c:pt idx="21">
                  <c:v>1.7</c:v>
                </c:pt>
                <c:pt idx="22">
                  <c:v>1.94</c:v>
                </c:pt>
                <c:pt idx="23">
                  <c:v>2.3740000000000001</c:v>
                </c:pt>
                <c:pt idx="24">
                  <c:v>2.76</c:v>
                </c:pt>
                <c:pt idx="25">
                  <c:v>3.6000000000000005</c:v>
                </c:pt>
                <c:pt idx="26">
                  <c:v>4.33</c:v>
                </c:pt>
                <c:pt idx="27">
                  <c:v>5.6000000000000005</c:v>
                </c:pt>
                <c:pt idx="28">
                  <c:v>6.72</c:v>
                </c:pt>
                <c:pt idx="29">
                  <c:v>7.77</c:v>
                </c:pt>
                <c:pt idx="30">
                  <c:v>8.766</c:v>
                </c:pt>
                <c:pt idx="31">
                  <c:v>10.682</c:v>
                </c:pt>
                <c:pt idx="32">
                  <c:v>12.54</c:v>
                </c:pt>
                <c:pt idx="33">
                  <c:v>17.16</c:v>
                </c:pt>
                <c:pt idx="34">
                  <c:v>21.86</c:v>
                </c:pt>
                <c:pt idx="35">
                  <c:v>31.86</c:v>
                </c:pt>
                <c:pt idx="36">
                  <c:v>42.85</c:v>
                </c:pt>
                <c:pt idx="37">
                  <c:v>54.87</c:v>
                </c:pt>
                <c:pt idx="38">
                  <c:v>67.97399999999999</c:v>
                </c:pt>
                <c:pt idx="39">
                  <c:v>82.05</c:v>
                </c:pt>
                <c:pt idx="40">
                  <c:v>97.17</c:v>
                </c:pt>
                <c:pt idx="41">
                  <c:v>113.34399999999999</c:v>
                </c:pt>
                <c:pt idx="42">
                  <c:v>130.47</c:v>
                </c:pt>
                <c:pt idx="43">
                  <c:v>231.37</c:v>
                </c:pt>
                <c:pt idx="44">
                  <c:v>356.72</c:v>
                </c:pt>
                <c:pt idx="45">
                  <c:v>505.52</c:v>
                </c:pt>
                <c:pt idx="46">
                  <c:v>676.03</c:v>
                </c:pt>
                <c:pt idx="47">
                  <c:v>867.18</c:v>
                </c:pt>
                <c:pt idx="48">
                  <c:v>1080</c:v>
                </c:pt>
                <c:pt idx="49">
                  <c:v>1310</c:v>
                </c:pt>
                <c:pt idx="50">
                  <c:v>1560</c:v>
                </c:pt>
                <c:pt idx="51">
                  <c:v>1832</c:v>
                </c:pt>
                <c:pt idx="52">
                  <c:v>2128</c:v>
                </c:pt>
                <c:pt idx="53">
                  <c:v>2128</c:v>
                </c:pt>
                <c:pt idx="54">
                  <c:v>2440</c:v>
                </c:pt>
                <c:pt idx="55">
                  <c:v>2766</c:v>
                </c:pt>
                <c:pt idx="56">
                  <c:v>3110</c:v>
                </c:pt>
                <c:pt idx="57">
                  <c:v>3478</c:v>
                </c:pt>
                <c:pt idx="58">
                  <c:v>3858</c:v>
                </c:pt>
                <c:pt idx="59">
                  <c:v>4254</c:v>
                </c:pt>
                <c:pt idx="60">
                  <c:v>4668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'10.E_LET_R'!$AE$95</c:f>
              <c:strCache>
                <c:ptCount val="1"/>
                <c:pt idx="0">
                  <c:v>12C avLETt</c:v>
                </c:pt>
              </c:strCache>
            </c:strRef>
          </c:tx>
          <c:spPr>
            <a:ln w="28575">
              <a:solidFill>
                <a:srgbClr val="009999"/>
              </a:solidFill>
              <a:prstDash val="solid"/>
            </a:ln>
          </c:spPr>
          <c:marker>
            <c:symbol val="none"/>
          </c:marker>
          <c:xVal>
            <c:numRef>
              <c:f>'10.E_LET_R'!$AE$96:$AE$164</c:f>
              <c:numCache>
                <c:formatCode>0.00E+00</c:formatCode>
                <c:ptCount val="69"/>
                <c:pt idx="0">
                  <c:v>0.57420000000000004</c:v>
                </c:pt>
                <c:pt idx="1">
                  <c:v>0.63260000000000005</c:v>
                </c:pt>
                <c:pt idx="2">
                  <c:v>0.67291999999999996</c:v>
                </c:pt>
                <c:pt idx="3">
                  <c:v>0.72818000000000005</c:v>
                </c:pt>
                <c:pt idx="4">
                  <c:v>0.76566000000000001</c:v>
                </c:pt>
                <c:pt idx="5">
                  <c:v>0.7944</c:v>
                </c:pt>
                <c:pt idx="6">
                  <c:v>0.81728000000000001</c:v>
                </c:pt>
                <c:pt idx="7">
                  <c:v>0.85411999999999999</c:v>
                </c:pt>
                <c:pt idx="8">
                  <c:v>0.8841</c:v>
                </c:pt>
                <c:pt idx="9">
                  <c:v>0.94479999999999997</c:v>
                </c:pt>
                <c:pt idx="10">
                  <c:v>1.00528</c:v>
                </c:pt>
                <c:pt idx="11">
                  <c:v>1.1765399999999999</c:v>
                </c:pt>
                <c:pt idx="12">
                  <c:v>1.2561</c:v>
                </c:pt>
                <c:pt idx="13">
                  <c:v>1.3133000000000001</c:v>
                </c:pt>
                <c:pt idx="14">
                  <c:v>1.36172</c:v>
                </c:pt>
                <c:pt idx="15">
                  <c:v>1.45282</c:v>
                </c:pt>
                <c:pt idx="16">
                  <c:v>1.5451999999999999</c:v>
                </c:pt>
                <c:pt idx="17">
                  <c:v>1.7954999999999999</c:v>
                </c:pt>
                <c:pt idx="18">
                  <c:v>2.0615999999999999</c:v>
                </c:pt>
                <c:pt idx="19">
                  <c:v>2.5829620000000002</c:v>
                </c:pt>
                <c:pt idx="20">
                  <c:v>3.045944</c:v>
                </c:pt>
                <c:pt idx="21">
                  <c:v>3.4400300000000001</c:v>
                </c:pt>
                <c:pt idx="22">
                  <c:v>3.761908</c:v>
                </c:pt>
                <c:pt idx="23">
                  <c:v>4.24864</c:v>
                </c:pt>
                <c:pt idx="24">
                  <c:v>4.5774499999999998</c:v>
                </c:pt>
                <c:pt idx="25">
                  <c:v>4.9875700000000007</c:v>
                </c:pt>
                <c:pt idx="26">
                  <c:v>5.1197439999999999</c:v>
                </c:pt>
                <c:pt idx="27">
                  <c:v>5.1180459999999997</c:v>
                </c:pt>
                <c:pt idx="28">
                  <c:v>5.0164119999999999</c:v>
                </c:pt>
                <c:pt idx="29">
                  <c:v>4.8987919999999994</c:v>
                </c:pt>
                <c:pt idx="30">
                  <c:v>4.7841604000000002</c:v>
                </c:pt>
                <c:pt idx="31">
                  <c:v>4.5695266000000005</c:v>
                </c:pt>
                <c:pt idx="32">
                  <c:v>4.3748899999999997</c:v>
                </c:pt>
                <c:pt idx="33">
                  <c:v>3.950453</c:v>
                </c:pt>
                <c:pt idx="34">
                  <c:v>3.5918975999999998</c:v>
                </c:pt>
                <c:pt idx="35">
                  <c:v>2.9454924</c:v>
                </c:pt>
                <c:pt idx="36">
                  <c:v>2.4858722000000002</c:v>
                </c:pt>
                <c:pt idx="37">
                  <c:v>2.1392069999999999</c:v>
                </c:pt>
                <c:pt idx="38">
                  <c:v>1.8784295199999999</c:v>
                </c:pt>
                <c:pt idx="39">
                  <c:v>1.6718984800000001</c:v>
                </c:pt>
                <c:pt idx="40">
                  <c:v>1.5061975600000002</c:v>
                </c:pt>
                <c:pt idx="41">
                  <c:v>1.37011748</c:v>
                </c:pt>
                <c:pt idx="42">
                  <c:v>1.2576524</c:v>
                </c:pt>
                <c:pt idx="43">
                  <c:v>0.90645399999999998</c:v>
                </c:pt>
                <c:pt idx="44">
                  <c:v>0.72245143999999994</c:v>
                </c:pt>
                <c:pt idx="45">
                  <c:v>0.60498680000000005</c:v>
                </c:pt>
                <c:pt idx="46">
                  <c:v>0.52440355999999999</c:v>
                </c:pt>
                <c:pt idx="47">
                  <c:v>0.46471227999999998</c:v>
                </c:pt>
                <c:pt idx="48">
                  <c:v>0.41782803999999996</c:v>
                </c:pt>
                <c:pt idx="49">
                  <c:v>0.38040879999999999</c:v>
                </c:pt>
                <c:pt idx="50">
                  <c:v>0.34975320000000004</c:v>
                </c:pt>
                <c:pt idx="51">
                  <c:v>0.32486064000000003</c:v>
                </c:pt>
                <c:pt idx="52">
                  <c:v>0.30405014000000002</c:v>
                </c:pt>
                <c:pt idx="53">
                  <c:v>0.30405014000000002</c:v>
                </c:pt>
                <c:pt idx="54">
                  <c:v>0.28580096000000005</c:v>
                </c:pt>
                <c:pt idx="55">
                  <c:v>0.27003310000000003</c:v>
                </c:pt>
                <c:pt idx="56">
                  <c:v>0.25550590000000001</c:v>
                </c:pt>
                <c:pt idx="57">
                  <c:v>0.24374010400000001</c:v>
                </c:pt>
                <c:pt idx="58">
                  <c:v>0.232654636</c:v>
                </c:pt>
                <c:pt idx="59">
                  <c:v>0.222929824</c:v>
                </c:pt>
                <c:pt idx="60">
                  <c:v>0.21420552400000001</c:v>
                </c:pt>
                <c:pt idx="61">
                  <c:v>0.20598147999999999</c:v>
                </c:pt>
                <c:pt idx="62">
                  <c:v>0.19889802999999998</c:v>
                </c:pt>
                <c:pt idx="63">
                  <c:v>0.19215473799999999</c:v>
                </c:pt>
                <c:pt idx="64">
                  <c:v>0.18609176199999999</c:v>
                </c:pt>
                <c:pt idx="65">
                  <c:v>0.18050903800000001</c:v>
                </c:pt>
                <c:pt idx="66">
                  <c:v>0.17516644000000001</c:v>
                </c:pt>
                <c:pt idx="67">
                  <c:v>0.17048415400000003</c:v>
                </c:pt>
                <c:pt idx="68">
                  <c:v>0.16598195400000001</c:v>
                </c:pt>
              </c:numCache>
            </c:numRef>
          </c:xVal>
          <c:yVal>
            <c:numRef>
              <c:f>'10.E_LET_R'!$AF$96:$AF$164</c:f>
              <c:numCache>
                <c:formatCode>0.00E+00</c:formatCode>
                <c:ptCount val="69"/>
                <c:pt idx="0">
                  <c:v>5.8000000000000013E-3</c:v>
                </c:pt>
                <c:pt idx="1">
                  <c:v>7.9000000000000025E-3</c:v>
                </c:pt>
                <c:pt idx="2">
                  <c:v>9.8799999999999999E-3</c:v>
                </c:pt>
                <c:pt idx="3">
                  <c:v>1.3820000000000001E-2</c:v>
                </c:pt>
                <c:pt idx="4">
                  <c:v>1.7660000000000002E-2</c:v>
                </c:pt>
                <c:pt idx="5">
                  <c:v>2.1499999999999998E-2</c:v>
                </c:pt>
                <c:pt idx="6">
                  <c:v>2.5320000000000002E-2</c:v>
                </c:pt>
                <c:pt idx="7">
                  <c:v>3.2920000000000005E-2</c:v>
                </c:pt>
                <c:pt idx="8">
                  <c:v>4.0500000000000001E-2</c:v>
                </c:pt>
                <c:pt idx="9">
                  <c:v>5.9300000000000005E-2</c:v>
                </c:pt>
                <c:pt idx="10">
                  <c:v>7.8020000000000006E-2</c:v>
                </c:pt>
                <c:pt idx="11">
                  <c:v>0.11276000000000001</c:v>
                </c:pt>
                <c:pt idx="12">
                  <c:v>0.14582000000000001</c:v>
                </c:pt>
                <c:pt idx="13">
                  <c:v>0.17829999999999999</c:v>
                </c:pt>
                <c:pt idx="14">
                  <c:v>0.21037999999999998</c:v>
                </c:pt>
                <c:pt idx="15">
                  <c:v>0.27301999999999998</c:v>
                </c:pt>
                <c:pt idx="16">
                  <c:v>0.33340000000000003</c:v>
                </c:pt>
                <c:pt idx="17">
                  <c:v>0.47300000000000003</c:v>
                </c:pt>
                <c:pt idx="18">
                  <c:v>0.59664000000000006</c:v>
                </c:pt>
                <c:pt idx="19">
                  <c:v>0.80713999999999997</c:v>
                </c:pt>
                <c:pt idx="20">
                  <c:v>0.98272000000000004</c:v>
                </c:pt>
                <c:pt idx="21">
                  <c:v>1.1399999999999999</c:v>
                </c:pt>
                <c:pt idx="22">
                  <c:v>1.272</c:v>
                </c:pt>
                <c:pt idx="23">
                  <c:v>1.53</c:v>
                </c:pt>
                <c:pt idx="24">
                  <c:v>1.7600000000000002</c:v>
                </c:pt>
                <c:pt idx="25">
                  <c:v>2.2900000000000005</c:v>
                </c:pt>
                <c:pt idx="26">
                  <c:v>2.7959999999999998</c:v>
                </c:pt>
                <c:pt idx="27">
                  <c:v>3.8040000000000007</c:v>
                </c:pt>
                <c:pt idx="28">
                  <c:v>4.8180000000000005</c:v>
                </c:pt>
                <c:pt idx="29">
                  <c:v>5.86</c:v>
                </c:pt>
                <c:pt idx="30">
                  <c:v>6.9220000000000006</c:v>
                </c:pt>
                <c:pt idx="31">
                  <c:v>9.1340000000000003</c:v>
                </c:pt>
                <c:pt idx="32">
                  <c:v>11.44</c:v>
                </c:pt>
                <c:pt idx="33">
                  <c:v>17.66</c:v>
                </c:pt>
                <c:pt idx="34">
                  <c:v>24.538</c:v>
                </c:pt>
                <c:pt idx="35">
                  <c:v>40.498000000000005</c:v>
                </c:pt>
                <c:pt idx="36">
                  <c:v>59.715999999999994</c:v>
                </c:pt>
                <c:pt idx="37">
                  <c:v>82.12</c:v>
                </c:pt>
                <c:pt idx="38">
                  <c:v>108.16200000000001</c:v>
                </c:pt>
                <c:pt idx="39">
                  <c:v>137.506</c:v>
                </c:pt>
                <c:pt idx="40">
                  <c:v>170.16399999999999</c:v>
                </c:pt>
                <c:pt idx="41">
                  <c:v>206.12000000000003</c:v>
                </c:pt>
                <c:pt idx="42">
                  <c:v>245.35</c:v>
                </c:pt>
                <c:pt idx="43">
                  <c:v>491.17</c:v>
                </c:pt>
                <c:pt idx="44">
                  <c:v>814.62000000000012</c:v>
                </c:pt>
                <c:pt idx="45">
                  <c:v>1210</c:v>
                </c:pt>
                <c:pt idx="46">
                  <c:v>1670</c:v>
                </c:pt>
                <c:pt idx="47">
                  <c:v>2197.9999999999995</c:v>
                </c:pt>
                <c:pt idx="48">
                  <c:v>2786</c:v>
                </c:pt>
                <c:pt idx="49">
                  <c:v>3430</c:v>
                </c:pt>
                <c:pt idx="50">
                  <c:v>4140</c:v>
                </c:pt>
                <c:pt idx="51">
                  <c:v>4906</c:v>
                </c:pt>
                <c:pt idx="52">
                  <c:v>5741.9999999999991</c:v>
                </c:pt>
                <c:pt idx="53">
                  <c:v>5741.9999999999991</c:v>
                </c:pt>
                <c:pt idx="54">
                  <c:v>6617.9999999999991</c:v>
                </c:pt>
                <c:pt idx="55">
                  <c:v>7553.9999999999991</c:v>
                </c:pt>
                <c:pt idx="56">
                  <c:v>8520</c:v>
                </c:pt>
                <c:pt idx="57">
                  <c:v>9576</c:v>
                </c:pt>
                <c:pt idx="58">
                  <c:v>10658</c:v>
                </c:pt>
                <c:pt idx="59">
                  <c:v>11792</c:v>
                </c:pt>
                <c:pt idx="60">
                  <c:v>12982</c:v>
                </c:pt>
                <c:pt idx="61">
                  <c:v>14200</c:v>
                </c:pt>
                <c:pt idx="62">
                  <c:v>15490.000000000002</c:v>
                </c:pt>
                <c:pt idx="63">
                  <c:v>16806.000000000004</c:v>
                </c:pt>
                <c:pt idx="64">
                  <c:v>18174</c:v>
                </c:pt>
                <c:pt idx="65">
                  <c:v>19590</c:v>
                </c:pt>
                <c:pt idx="66">
                  <c:v>21030</c:v>
                </c:pt>
                <c:pt idx="67">
                  <c:v>22542</c:v>
                </c:pt>
                <c:pt idx="68">
                  <c:v>24076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5"/>
          <c:order val="6"/>
          <c:tx>
            <c:strRef>
              <c:f>'10.E_LET_R'!$AJ$95</c:f>
              <c:strCache>
                <c:ptCount val="1"/>
                <c:pt idx="0">
                  <c:v>4He avLETt</c:v>
                </c:pt>
              </c:strCache>
            </c:strRef>
          </c:tx>
          <c:spPr>
            <a:ln w="28575">
              <a:solidFill>
                <a:srgbClr val="808000"/>
              </a:solidFill>
              <a:prstDash val="solid"/>
            </a:ln>
          </c:spPr>
          <c:marker>
            <c:symbol val="none"/>
          </c:marker>
          <c:xVal>
            <c:numRef>
              <c:f>'10.E_LET_R'!$AJ$96:$AJ$164</c:f>
              <c:numCache>
                <c:formatCode>0.00E+00</c:formatCode>
                <c:ptCount val="69"/>
                <c:pt idx="0">
                  <c:v>0.11616007640000001</c:v>
                </c:pt>
                <c:pt idx="1">
                  <c:v>0.12952005419999998</c:v>
                </c:pt>
                <c:pt idx="2">
                  <c:v>0.13940004150000002</c:v>
                </c:pt>
                <c:pt idx="3">
                  <c:v>0.15401000000000001</c:v>
                </c:pt>
                <c:pt idx="4">
                  <c:v>0.16506999999999999</c:v>
                </c:pt>
                <c:pt idx="5">
                  <c:v>0.17419000000000001</c:v>
                </c:pt>
                <c:pt idx="6">
                  <c:v>0.182114</c:v>
                </c:pt>
                <c:pt idx="7">
                  <c:v>0.19584199999999999</c:v>
                </c:pt>
                <c:pt idx="8">
                  <c:v>0.20776</c:v>
                </c:pt>
                <c:pt idx="9">
                  <c:v>0.23333999999999999</c:v>
                </c:pt>
                <c:pt idx="10">
                  <c:v>0.25533</c:v>
                </c:pt>
                <c:pt idx="11">
                  <c:v>0.29343999999999998</c:v>
                </c:pt>
                <c:pt idx="12">
                  <c:v>0.32867999999999997</c:v>
                </c:pt>
                <c:pt idx="13">
                  <c:v>0.36568999999999996</c:v>
                </c:pt>
                <c:pt idx="14">
                  <c:v>0.40277200000000002</c:v>
                </c:pt>
                <c:pt idx="15">
                  <c:v>0.47348600000000002</c:v>
                </c:pt>
                <c:pt idx="16">
                  <c:v>0.53848000000000007</c:v>
                </c:pt>
                <c:pt idx="17">
                  <c:v>0.68023999999999996</c:v>
                </c:pt>
                <c:pt idx="18">
                  <c:v>0.79888999999999999</c:v>
                </c:pt>
                <c:pt idx="19">
                  <c:v>0.98611400000000005</c:v>
                </c:pt>
                <c:pt idx="20">
                  <c:v>1.1238520000000001</c:v>
                </c:pt>
                <c:pt idx="21">
                  <c:v>1.226634</c:v>
                </c:pt>
                <c:pt idx="22">
                  <c:v>1.3009792</c:v>
                </c:pt>
                <c:pt idx="23">
                  <c:v>1.3952150000000001</c:v>
                </c:pt>
                <c:pt idx="24">
                  <c:v>1.439867</c:v>
                </c:pt>
                <c:pt idx="25">
                  <c:v>1.4437930000000001</c:v>
                </c:pt>
                <c:pt idx="26">
                  <c:v>1.3862089999999998</c:v>
                </c:pt>
                <c:pt idx="27">
                  <c:v>1.2415799999999999</c:v>
                </c:pt>
                <c:pt idx="28">
                  <c:v>1.112242</c:v>
                </c:pt>
                <c:pt idx="29">
                  <c:v>1.0060289999999998</c:v>
                </c:pt>
                <c:pt idx="30">
                  <c:v>0.92040341999999997</c:v>
                </c:pt>
                <c:pt idx="31">
                  <c:v>0.78943025999999994</c:v>
                </c:pt>
                <c:pt idx="32">
                  <c:v>0.69526940000000004</c:v>
                </c:pt>
                <c:pt idx="33">
                  <c:v>0.54500099999999996</c:v>
                </c:pt>
                <c:pt idx="34">
                  <c:v>0.4548121</c:v>
                </c:pt>
                <c:pt idx="35">
                  <c:v>0.34151870000000001</c:v>
                </c:pt>
                <c:pt idx="36">
                  <c:v>0.27746969999999999</c:v>
                </c:pt>
                <c:pt idx="37">
                  <c:v>0.23543930000000002</c:v>
                </c:pt>
                <c:pt idx="38">
                  <c:v>0.20577867999999999</c:v>
                </c:pt>
                <c:pt idx="39">
                  <c:v>0.18304333599999997</c:v>
                </c:pt>
                <c:pt idx="40">
                  <c:v>0.165351728</c:v>
                </c:pt>
                <c:pt idx="41">
                  <c:v>0.15112257600000001</c:v>
                </c:pt>
                <c:pt idx="42">
                  <c:v>0.13927507</c:v>
                </c:pt>
                <c:pt idx="43">
                  <c:v>0.10165217</c:v>
                </c:pt>
                <c:pt idx="44">
                  <c:v>8.107025000000001E-2</c:v>
                </c:pt>
                <c:pt idx="45">
                  <c:v>6.7992900000000009E-2</c:v>
                </c:pt>
                <c:pt idx="46">
                  <c:v>5.8897899999999996E-2</c:v>
                </c:pt>
                <c:pt idx="47">
                  <c:v>5.2164259999999997E-2</c:v>
                </c:pt>
                <c:pt idx="48">
                  <c:v>4.6971479999999996E-2</c:v>
                </c:pt>
                <c:pt idx="49">
                  <c:v>4.2839299999999997E-2</c:v>
                </c:pt>
                <c:pt idx="50">
                  <c:v>3.9467540000000002E-2</c:v>
                </c:pt>
                <c:pt idx="51">
                  <c:v>3.6714108000000002E-2</c:v>
                </c:pt>
                <c:pt idx="52">
                  <c:v>3.4338885999999999E-2</c:v>
                </c:pt>
                <c:pt idx="53">
                  <c:v>3.4338885999999999E-2</c:v>
                </c:pt>
                <c:pt idx="54">
                  <c:v>3.2281833999999995E-2</c:v>
                </c:pt>
                <c:pt idx="55">
                  <c:v>3.0488918E-2</c:v>
                </c:pt>
                <c:pt idx="56">
                  <c:v>2.8912109999999998E-2</c:v>
                </c:pt>
                <c:pt idx="57">
                  <c:v>2.7559429999999999E-2</c:v>
                </c:pt>
                <c:pt idx="58">
                  <c:v>2.6344816E-2</c:v>
                </c:pt>
                <c:pt idx="59">
                  <c:v>2.5248263199999999E-2</c:v>
                </c:pt>
                <c:pt idx="60">
                  <c:v>2.4253764600000002E-2</c:v>
                </c:pt>
                <c:pt idx="61">
                  <c:v>2.3349311000000001E-2</c:v>
                </c:pt>
                <c:pt idx="62">
                  <c:v>2.25849298E-2</c:v>
                </c:pt>
                <c:pt idx="63">
                  <c:v>2.18205486E-2</c:v>
                </c:pt>
                <c:pt idx="64">
                  <c:v>2.1128204000000001E-2</c:v>
                </c:pt>
                <c:pt idx="65">
                  <c:v>2.0507895999999998E-2</c:v>
                </c:pt>
                <c:pt idx="66">
                  <c:v>1.9887587999999998E-2</c:v>
                </c:pt>
                <c:pt idx="67">
                  <c:v>1.9375333999999998E-2</c:v>
                </c:pt>
                <c:pt idx="68">
                  <c:v>1.8863079999999997E-2</c:v>
                </c:pt>
              </c:numCache>
            </c:numRef>
          </c:xVal>
          <c:yVal>
            <c:numRef>
              <c:f>'10.E_LET_R'!$AK$96:$AK$164</c:f>
              <c:numCache>
                <c:formatCode>0.00E+00</c:formatCode>
                <c:ptCount val="69"/>
                <c:pt idx="0">
                  <c:v>5.30001E-3</c:v>
                </c:pt>
                <c:pt idx="1">
                  <c:v>7.300011999999999E-3</c:v>
                </c:pt>
                <c:pt idx="2">
                  <c:v>9.4000100000000003E-3</c:v>
                </c:pt>
                <c:pt idx="3">
                  <c:v>1.3500000000000003E-2</c:v>
                </c:pt>
                <c:pt idx="4">
                  <c:v>1.7499999999999998E-2</c:v>
                </c:pt>
                <c:pt idx="5">
                  <c:v>2.1600000000000001E-2</c:v>
                </c:pt>
                <c:pt idx="6">
                  <c:v>2.5700000000000004E-2</c:v>
                </c:pt>
                <c:pt idx="7">
                  <c:v>3.3979999999999996E-2</c:v>
                </c:pt>
                <c:pt idx="8">
                  <c:v>4.2299999999999997E-2</c:v>
                </c:pt>
                <c:pt idx="9">
                  <c:v>6.3100000000000003E-2</c:v>
                </c:pt>
                <c:pt idx="10">
                  <c:v>8.3699999999999997E-2</c:v>
                </c:pt>
                <c:pt idx="11">
                  <c:v>0.124</c:v>
                </c:pt>
                <c:pt idx="12">
                  <c:v>0.16270000000000001</c:v>
                </c:pt>
                <c:pt idx="13">
                  <c:v>0.1993</c:v>
                </c:pt>
                <c:pt idx="14">
                  <c:v>0.23369999999999999</c:v>
                </c:pt>
                <c:pt idx="15">
                  <c:v>0.29712</c:v>
                </c:pt>
                <c:pt idx="16">
                  <c:v>0.35439999999999999</c:v>
                </c:pt>
                <c:pt idx="17">
                  <c:v>0.47859999999999997</c:v>
                </c:pt>
                <c:pt idx="18">
                  <c:v>0.58479999999999999</c:v>
                </c:pt>
                <c:pt idx="19">
                  <c:v>0.76559999999999995</c:v>
                </c:pt>
                <c:pt idx="20">
                  <c:v>0.92159999999999997</c:v>
                </c:pt>
                <c:pt idx="21">
                  <c:v>1.06</c:v>
                </c:pt>
                <c:pt idx="22">
                  <c:v>1.198</c:v>
                </c:pt>
                <c:pt idx="23">
                  <c:v>1.444</c:v>
                </c:pt>
                <c:pt idx="24">
                  <c:v>1.68</c:v>
                </c:pt>
                <c:pt idx="25">
                  <c:v>2.2700000000000005</c:v>
                </c:pt>
                <c:pt idx="26">
                  <c:v>2.88</c:v>
                </c:pt>
                <c:pt idx="27">
                  <c:v>4.1800000000000006</c:v>
                </c:pt>
                <c:pt idx="28">
                  <c:v>5.65</c:v>
                </c:pt>
                <c:pt idx="29">
                  <c:v>7.27</c:v>
                </c:pt>
                <c:pt idx="30">
                  <c:v>9.0660000000000007</c:v>
                </c:pt>
                <c:pt idx="31">
                  <c:v>13.112000000000002</c:v>
                </c:pt>
                <c:pt idx="32">
                  <c:v>17.77</c:v>
                </c:pt>
                <c:pt idx="33">
                  <c:v>31.87</c:v>
                </c:pt>
                <c:pt idx="34">
                  <c:v>49.23</c:v>
                </c:pt>
                <c:pt idx="35">
                  <c:v>93.4</c:v>
                </c:pt>
                <c:pt idx="36">
                  <c:v>149.66</c:v>
                </c:pt>
                <c:pt idx="37">
                  <c:v>217.26</c:v>
                </c:pt>
                <c:pt idx="38">
                  <c:v>296.18199999999996</c:v>
                </c:pt>
                <c:pt idx="39">
                  <c:v>384.94</c:v>
                </c:pt>
                <c:pt idx="40">
                  <c:v>484.07600000000002</c:v>
                </c:pt>
                <c:pt idx="41">
                  <c:v>593.30799999999999</c:v>
                </c:pt>
                <c:pt idx="42">
                  <c:v>711.68</c:v>
                </c:pt>
                <c:pt idx="43">
                  <c:v>1450</c:v>
                </c:pt>
                <c:pt idx="44">
                  <c:v>2400</c:v>
                </c:pt>
                <c:pt idx="45">
                  <c:v>3560</c:v>
                </c:pt>
                <c:pt idx="46">
                  <c:v>4930</c:v>
                </c:pt>
                <c:pt idx="47">
                  <c:v>6480</c:v>
                </c:pt>
                <c:pt idx="48">
                  <c:v>8230</c:v>
                </c:pt>
                <c:pt idx="49">
                  <c:v>10150</c:v>
                </c:pt>
                <c:pt idx="50">
                  <c:v>12240</c:v>
                </c:pt>
                <c:pt idx="51">
                  <c:v>14528</c:v>
                </c:pt>
                <c:pt idx="52">
                  <c:v>16966</c:v>
                </c:pt>
                <c:pt idx="53">
                  <c:v>16966</c:v>
                </c:pt>
                <c:pt idx="54">
                  <c:v>19554</c:v>
                </c:pt>
                <c:pt idx="55">
                  <c:v>22292</c:v>
                </c:pt>
                <c:pt idx="56">
                  <c:v>25180</c:v>
                </c:pt>
                <c:pt idx="57">
                  <c:v>28244</c:v>
                </c:pt>
                <c:pt idx="58">
                  <c:v>31452</c:v>
                </c:pt>
                <c:pt idx="59">
                  <c:v>34796</c:v>
                </c:pt>
                <c:pt idx="60">
                  <c:v>38270</c:v>
                </c:pt>
                <c:pt idx="61">
                  <c:v>41870</c:v>
                </c:pt>
                <c:pt idx="62">
                  <c:v>45722</c:v>
                </c:pt>
                <c:pt idx="63">
                  <c:v>49574</c:v>
                </c:pt>
                <c:pt idx="64">
                  <c:v>53586</c:v>
                </c:pt>
                <c:pt idx="65">
                  <c:v>57758</c:v>
                </c:pt>
                <c:pt idx="66">
                  <c:v>61930</c:v>
                </c:pt>
                <c:pt idx="67">
                  <c:v>66406</c:v>
                </c:pt>
                <c:pt idx="68">
                  <c:v>70882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8C-488F-AB6E-D378570F3C01}"/>
            </c:ext>
          </c:extLst>
        </c:ser>
        <c:ser>
          <c:idx val="6"/>
          <c:order val="7"/>
          <c:tx>
            <c:strRef>
              <c:f>'10.E_LET_R'!$AO$95</c:f>
              <c:strCache>
                <c:ptCount val="1"/>
                <c:pt idx="0">
                  <c:v>1H avLETt</c:v>
                </c:pt>
              </c:strCache>
            </c:strRef>
          </c:tx>
          <c:spPr>
            <a:ln w="28575">
              <a:solidFill>
                <a:srgbClr val="663300"/>
              </a:solidFill>
              <a:prstDash val="solid"/>
            </a:ln>
          </c:spPr>
          <c:marker>
            <c:symbol val="none"/>
          </c:marker>
          <c:xVal>
            <c:numRef>
              <c:f>'10.E_LET_R'!$AO$96:$AO$164</c:f>
              <c:numCache>
                <c:formatCode>0.00E+00</c:formatCode>
                <c:ptCount val="69"/>
                <c:pt idx="0">
                  <c:v>4.3017018209817903E-2</c:v>
                </c:pt>
                <c:pt idx="1">
                  <c:v>5.1260144000000001E-2</c:v>
                </c:pt>
                <c:pt idx="2">
                  <c:v>5.8010120400000004E-2</c:v>
                </c:pt>
                <c:pt idx="3">
                  <c:v>6.9050096399999997E-2</c:v>
                </c:pt>
                <c:pt idx="4">
                  <c:v>7.8150081600000004E-2</c:v>
                </c:pt>
                <c:pt idx="5">
                  <c:v>8.6060072599999995E-2</c:v>
                </c:pt>
                <c:pt idx="6">
                  <c:v>9.3150066000000004E-2</c:v>
                </c:pt>
                <c:pt idx="7">
                  <c:v>0.10562005579999999</c:v>
                </c:pt>
                <c:pt idx="8">
                  <c:v>0.11653005037949619</c:v>
                </c:pt>
                <c:pt idx="9">
                  <c:v>0.13963</c:v>
                </c:pt>
                <c:pt idx="10">
                  <c:v>0.15912299999999999</c:v>
                </c:pt>
                <c:pt idx="11">
                  <c:v>0.189804</c:v>
                </c:pt>
                <c:pt idx="12">
                  <c:v>0.21627300000000002</c:v>
                </c:pt>
                <c:pt idx="13">
                  <c:v>0.238231</c:v>
                </c:pt>
                <c:pt idx="14">
                  <c:v>0.25661800000000001</c:v>
                </c:pt>
                <c:pt idx="15">
                  <c:v>0.28864699999999999</c:v>
                </c:pt>
                <c:pt idx="16">
                  <c:v>0.31838899999999998</c:v>
                </c:pt>
                <c:pt idx="17">
                  <c:v>0.38608399999999998</c:v>
                </c:pt>
                <c:pt idx="18">
                  <c:v>0.43883299999999997</c:v>
                </c:pt>
                <c:pt idx="19">
                  <c:v>0.50297999999999998</c:v>
                </c:pt>
                <c:pt idx="20">
                  <c:v>0.53110000000000002</c:v>
                </c:pt>
                <c:pt idx="21">
                  <c:v>0.539547</c:v>
                </c:pt>
                <c:pt idx="22">
                  <c:v>0.537466</c:v>
                </c:pt>
                <c:pt idx="23">
                  <c:v>0.51951999999999998</c:v>
                </c:pt>
                <c:pt idx="24">
                  <c:v>0.49556039999999996</c:v>
                </c:pt>
                <c:pt idx="25">
                  <c:v>0.43802729999999995</c:v>
                </c:pt>
                <c:pt idx="26">
                  <c:v>0.39219900000000002</c:v>
                </c:pt>
                <c:pt idx="27">
                  <c:v>0.32795950000000001</c:v>
                </c:pt>
                <c:pt idx="28">
                  <c:v>0.28518389999999999</c:v>
                </c:pt>
                <c:pt idx="29">
                  <c:v>0.25453600000000004</c:v>
                </c:pt>
                <c:pt idx="30">
                  <c:v>0.23130269999999997</c:v>
                </c:pt>
                <c:pt idx="31">
                  <c:v>0.1979592</c:v>
                </c:pt>
                <c:pt idx="32">
                  <c:v>0.17483170000000001</c:v>
                </c:pt>
                <c:pt idx="33">
                  <c:v>0.13549317999999999</c:v>
                </c:pt>
                <c:pt idx="34">
                  <c:v>0.11187272999999999</c:v>
                </c:pt>
                <c:pt idx="35">
                  <c:v>8.4441150000000006E-2</c:v>
                </c:pt>
                <c:pt idx="36">
                  <c:v>6.8699780000000002E-2</c:v>
                </c:pt>
                <c:pt idx="37">
                  <c:v>5.8342709999999999E-2</c:v>
                </c:pt>
                <c:pt idx="38">
                  <c:v>5.0957850000000006E-2</c:v>
                </c:pt>
                <c:pt idx="39">
                  <c:v>4.539431E-2</c:v>
                </c:pt>
                <c:pt idx="40">
                  <c:v>4.1031599999999994E-2</c:v>
                </c:pt>
                <c:pt idx="41">
                  <c:v>3.750945E-2</c:v>
                </c:pt>
                <c:pt idx="42">
                  <c:v>3.4597719999999998E-2</c:v>
                </c:pt>
                <c:pt idx="43">
                  <c:v>2.5272340000000001E-2</c:v>
                </c:pt>
                <c:pt idx="44">
                  <c:v>2.0179538E-2</c:v>
                </c:pt>
                <c:pt idx="45">
                  <c:v>1.6927806E-2</c:v>
                </c:pt>
                <c:pt idx="46">
                  <c:v>1.4666624E-2</c:v>
                </c:pt>
                <c:pt idx="47">
                  <c:v>1.2995764E-2</c:v>
                </c:pt>
                <c:pt idx="48">
                  <c:v>1.1705109E-2</c:v>
                </c:pt>
                <c:pt idx="49">
                  <c:v>1.0674592E-2</c:v>
                </c:pt>
                <c:pt idx="50">
                  <c:v>9.8381739999999999E-3</c:v>
                </c:pt>
                <c:pt idx="51">
                  <c:v>9.1388290000000011E-3</c:v>
                </c:pt>
                <c:pt idx="52">
                  <c:v>8.5465380000000011E-3</c:v>
                </c:pt>
                <c:pt idx="53">
                  <c:v>8.5465380000000011E-3</c:v>
                </c:pt>
                <c:pt idx="54">
                  <c:v>8.0392899999999993E-3</c:v>
                </c:pt>
                <c:pt idx="55">
                  <c:v>7.5980760000000005E-3</c:v>
                </c:pt>
                <c:pt idx="56">
                  <c:v>7.2344000000000002E-3</c:v>
                </c:pt>
                <c:pt idx="57">
                  <c:v>6.8707239999999999E-3</c:v>
                </c:pt>
                <c:pt idx="58">
                  <c:v>6.5820855000000003E-3</c:v>
                </c:pt>
                <c:pt idx="59">
                  <c:v>6.2934469999999998E-3</c:v>
                </c:pt>
                <c:pt idx="60">
                  <c:v>6.0593349999999999E-3</c:v>
                </c:pt>
                <c:pt idx="61">
                  <c:v>5.825223E-3</c:v>
                </c:pt>
                <c:pt idx="62">
                  <c:v>5.6306304999999999E-3</c:v>
                </c:pt>
                <c:pt idx="63">
                  <c:v>5.4360379999999998E-3</c:v>
                </c:pt>
                <c:pt idx="64">
                  <c:v>5.27196E-3</c:v>
                </c:pt>
                <c:pt idx="65">
                  <c:v>5.1078820000000002E-3</c:v>
                </c:pt>
                <c:pt idx="66">
                  <c:v>4.9678155000000002E-3</c:v>
                </c:pt>
                <c:pt idx="67">
                  <c:v>4.8277490000000001E-3</c:v>
                </c:pt>
                <c:pt idx="68">
                  <c:v>4.7066920000000002E-3</c:v>
                </c:pt>
              </c:numCache>
            </c:numRef>
          </c:xVal>
          <c:yVal>
            <c:numRef>
              <c:f>'10.E_LET_R'!$AP$96:$AP$164</c:f>
              <c:numCache>
                <c:formatCode>0.00E+00</c:formatCode>
                <c:ptCount val="69"/>
                <c:pt idx="0">
                  <c:v>2.7000019999800003E-3</c:v>
                </c:pt>
                <c:pt idx="1">
                  <c:v>3.6000200000000002E-3</c:v>
                </c:pt>
                <c:pt idx="2">
                  <c:v>4.5000200000000004E-3</c:v>
                </c:pt>
                <c:pt idx="3">
                  <c:v>6.3000160000000003E-3</c:v>
                </c:pt>
                <c:pt idx="4">
                  <c:v>8.0000160000000004E-3</c:v>
                </c:pt>
                <c:pt idx="5">
                  <c:v>9.6000180000000018E-3</c:v>
                </c:pt>
                <c:pt idx="6">
                  <c:v>1.1300016000000001E-2</c:v>
                </c:pt>
                <c:pt idx="7">
                  <c:v>1.4500015999999999E-2</c:v>
                </c:pt>
                <c:pt idx="8">
                  <c:v>1.7700015999840002E-2</c:v>
                </c:pt>
                <c:pt idx="9">
                  <c:v>2.5399999999999999E-2</c:v>
                </c:pt>
                <c:pt idx="10">
                  <c:v>3.2899999999999999E-2</c:v>
                </c:pt>
                <c:pt idx="11">
                  <c:v>4.7299999999999995E-2</c:v>
                </c:pt>
                <c:pt idx="12">
                  <c:v>6.1100000000000002E-2</c:v>
                </c:pt>
                <c:pt idx="13">
                  <c:v>7.4200000000000002E-2</c:v>
                </c:pt>
                <c:pt idx="14">
                  <c:v>8.6900000000000005E-2</c:v>
                </c:pt>
                <c:pt idx="15">
                  <c:v>0.1111</c:v>
                </c:pt>
                <c:pt idx="16">
                  <c:v>0.13389999999999999</c:v>
                </c:pt>
                <c:pt idx="17">
                  <c:v>0.18560000000000001</c:v>
                </c:pt>
                <c:pt idx="18">
                  <c:v>0.23170000000000002</c:v>
                </c:pt>
                <c:pt idx="19">
                  <c:v>0.31480000000000002</c:v>
                </c:pt>
                <c:pt idx="20">
                  <c:v>0.39269999999999999</c:v>
                </c:pt>
                <c:pt idx="21">
                  <c:v>0.46920000000000001</c:v>
                </c:pt>
                <c:pt idx="22">
                  <c:v>0.54589999999999994</c:v>
                </c:pt>
                <c:pt idx="23">
                  <c:v>0.70340000000000003</c:v>
                </c:pt>
                <c:pt idx="24">
                  <c:v>0.86869999999999992</c:v>
                </c:pt>
                <c:pt idx="25">
                  <c:v>1.3200000000000003</c:v>
                </c:pt>
                <c:pt idx="26">
                  <c:v>1.83</c:v>
                </c:pt>
                <c:pt idx="27">
                  <c:v>3.0300000000000007</c:v>
                </c:pt>
                <c:pt idx="28">
                  <c:v>4.42</c:v>
                </c:pt>
                <c:pt idx="29">
                  <c:v>6.01</c:v>
                </c:pt>
                <c:pt idx="30">
                  <c:v>7.7700000000000014</c:v>
                </c:pt>
                <c:pt idx="31">
                  <c:v>11.79</c:v>
                </c:pt>
                <c:pt idx="32">
                  <c:v>16.399999999999999</c:v>
                </c:pt>
                <c:pt idx="33">
                  <c:v>30.43</c:v>
                </c:pt>
                <c:pt idx="34">
                  <c:v>47.92</c:v>
                </c:pt>
                <c:pt idx="35">
                  <c:v>92.52</c:v>
                </c:pt>
                <c:pt idx="36">
                  <c:v>149.16</c:v>
                </c:pt>
                <c:pt idx="37">
                  <c:v>217.12</c:v>
                </c:pt>
                <c:pt idx="38">
                  <c:v>295.97000000000003</c:v>
                </c:pt>
                <c:pt idx="39">
                  <c:v>385.32</c:v>
                </c:pt>
                <c:pt idx="40">
                  <c:v>484.78</c:v>
                </c:pt>
                <c:pt idx="41">
                  <c:v>594.21</c:v>
                </c:pt>
                <c:pt idx="42">
                  <c:v>713.38</c:v>
                </c:pt>
                <c:pt idx="43">
                  <c:v>1450</c:v>
                </c:pt>
                <c:pt idx="44">
                  <c:v>2410</c:v>
                </c:pt>
                <c:pt idx="45">
                  <c:v>3570</c:v>
                </c:pt>
                <c:pt idx="46">
                  <c:v>4940</c:v>
                </c:pt>
                <c:pt idx="47">
                  <c:v>6500</c:v>
                </c:pt>
                <c:pt idx="48">
                  <c:v>8240</c:v>
                </c:pt>
                <c:pt idx="49">
                  <c:v>10160</c:v>
                </c:pt>
                <c:pt idx="50">
                  <c:v>12260</c:v>
                </c:pt>
                <c:pt idx="51">
                  <c:v>14520</c:v>
                </c:pt>
                <c:pt idx="52">
                  <c:v>16950</c:v>
                </c:pt>
                <c:pt idx="53">
                  <c:v>16950</c:v>
                </c:pt>
                <c:pt idx="54">
                  <c:v>19540</c:v>
                </c:pt>
                <c:pt idx="55">
                  <c:v>22290</c:v>
                </c:pt>
                <c:pt idx="56">
                  <c:v>25265</c:v>
                </c:pt>
                <c:pt idx="57">
                  <c:v>28240</c:v>
                </c:pt>
                <c:pt idx="58">
                  <c:v>31505</c:v>
                </c:pt>
                <c:pt idx="59">
                  <c:v>34770</c:v>
                </c:pt>
                <c:pt idx="60">
                  <c:v>38320</c:v>
                </c:pt>
                <c:pt idx="61">
                  <c:v>41870</c:v>
                </c:pt>
                <c:pt idx="62">
                  <c:v>45690</c:v>
                </c:pt>
                <c:pt idx="63">
                  <c:v>49510</c:v>
                </c:pt>
                <c:pt idx="64">
                  <c:v>53585</c:v>
                </c:pt>
                <c:pt idx="65">
                  <c:v>57660</c:v>
                </c:pt>
                <c:pt idx="66">
                  <c:v>61990</c:v>
                </c:pt>
                <c:pt idx="67">
                  <c:v>66320</c:v>
                </c:pt>
                <c:pt idx="68">
                  <c:v>70885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8C-488F-AB6E-D378570F3C01}"/>
            </c:ext>
          </c:extLst>
        </c:ser>
        <c:ser>
          <c:idx val="7"/>
          <c:order val="8"/>
          <c:tx>
            <c:strRef>
              <c:f>'10.E_LET_R'!$F$25</c:f>
              <c:strCache>
                <c:ptCount val="1"/>
                <c:pt idx="0">
                  <c:v>238U avEt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1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00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68C-488F-AB6E-D378570F3C01}"/>
              </c:ext>
            </c:extLst>
          </c:dPt>
          <c:xVal>
            <c:numRef>
              <c:f>'10.E_LET_R'!$F$26:$F$33</c:f>
              <c:numCache>
                <c:formatCode>0.00_ </c:formatCode>
                <c:ptCount val="8"/>
                <c:pt idx="0" formatCode="0.0_ ">
                  <c:v>110.9752472</c:v>
                </c:pt>
                <c:pt idx="1">
                  <c:v>110.9752472</c:v>
                </c:pt>
                <c:pt idx="2">
                  <c:v>115.20572745534591</c:v>
                </c:pt>
                <c:pt idx="3">
                  <c:v>118.62429466483046</c:v>
                </c:pt>
                <c:pt idx="4">
                  <c:v>118.62429466483046</c:v>
                </c:pt>
                <c:pt idx="5">
                  <c:v>118.62429466483046</c:v>
                </c:pt>
                <c:pt idx="6">
                  <c:v>117.80934177308799</c:v>
                </c:pt>
                <c:pt idx="7" formatCode="0.0_ ">
                  <c:v>117.80934177308799</c:v>
                </c:pt>
              </c:numCache>
            </c:numRef>
          </c:xVal>
          <c:yVal>
            <c:numRef>
              <c:f>'10.E_LET_R'!$G$26:$G$33</c:f>
              <c:numCache>
                <c:formatCode>0.0_ </c:formatCode>
                <c:ptCount val="8"/>
                <c:pt idx="0">
                  <c:v>110.74383999999999</c:v>
                </c:pt>
                <c:pt idx="1">
                  <c:v>110.74383999999999</c:v>
                </c:pt>
                <c:pt idx="2">
                  <c:v>92.32512088050315</c:v>
                </c:pt>
                <c:pt idx="3">
                  <c:v>74.429684785450291</c:v>
                </c:pt>
                <c:pt idx="4">
                  <c:v>74.429684785450291</c:v>
                </c:pt>
                <c:pt idx="5">
                  <c:v>74.429684785450291</c:v>
                </c:pt>
                <c:pt idx="6">
                  <c:v>50.953864842561806</c:v>
                </c:pt>
                <c:pt idx="7">
                  <c:v>50.953864842561806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68C-488F-AB6E-D378570F3C01}"/>
            </c:ext>
          </c:extLst>
        </c:ser>
        <c:ser>
          <c:idx val="8"/>
          <c:order val="9"/>
          <c:tx>
            <c:strRef>
              <c:f>'10.E_LET_R'!$K$25</c:f>
              <c:strCache>
                <c:ptCount val="1"/>
                <c:pt idx="0">
                  <c:v>197Au avEt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6600FF"/>
              </a:solidFill>
              <a:ln>
                <a:solidFill>
                  <a:srgbClr val="6600FF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66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68C-488F-AB6E-D378570F3C01}"/>
              </c:ext>
            </c:extLst>
          </c:dPt>
          <c:xVal>
            <c:numRef>
              <c:f>'10.E_LET_R'!$K$26:$K$33</c:f>
              <c:numCache>
                <c:formatCode>0.00_ </c:formatCode>
                <c:ptCount val="8"/>
                <c:pt idx="0" formatCode="0.0_ ">
                  <c:v>73.429755584000006</c:v>
                </c:pt>
                <c:pt idx="1">
                  <c:v>73.429755584000006</c:v>
                </c:pt>
                <c:pt idx="2">
                  <c:v>75.496033383342137</c:v>
                </c:pt>
                <c:pt idx="3">
                  <c:v>77.660514705173313</c:v>
                </c:pt>
                <c:pt idx="4">
                  <c:v>77.660514705173313</c:v>
                </c:pt>
                <c:pt idx="5">
                  <c:v>77.660514705173313</c:v>
                </c:pt>
                <c:pt idx="6">
                  <c:v>87.081177351420934</c:v>
                </c:pt>
                <c:pt idx="7" formatCode="0.0_ ">
                  <c:v>87.081177351420934</c:v>
                </c:pt>
              </c:numCache>
            </c:numRef>
          </c:xVal>
          <c:yVal>
            <c:numRef>
              <c:f>'10.E_LET_R'!$L$26:$L$33</c:f>
              <c:numCache>
                <c:formatCode>0.0_ </c:formatCode>
                <c:ptCount val="8"/>
                <c:pt idx="0">
                  <c:v>197.45326399999996</c:v>
                </c:pt>
                <c:pt idx="1">
                  <c:v>197.45326399999996</c:v>
                </c:pt>
                <c:pt idx="2">
                  <c:v>179.25376641624359</c:v>
                </c:pt>
                <c:pt idx="3">
                  <c:v>161.61701790899636</c:v>
                </c:pt>
                <c:pt idx="4">
                  <c:v>161.61701790899636</c:v>
                </c:pt>
                <c:pt idx="5">
                  <c:v>161.61701790899636</c:v>
                </c:pt>
                <c:pt idx="6">
                  <c:v>99.591730605430328</c:v>
                </c:pt>
                <c:pt idx="7">
                  <c:v>99.591730605430328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68C-488F-AB6E-D378570F3C01}"/>
            </c:ext>
          </c:extLst>
        </c:ser>
        <c:ser>
          <c:idx val="10"/>
          <c:order val="10"/>
          <c:tx>
            <c:strRef>
              <c:f>'10.E_LET_R'!$P$25</c:f>
              <c:strCache>
                <c:ptCount val="1"/>
                <c:pt idx="0">
                  <c:v>136Xe avEt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FF0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C68C-488F-AB6E-D378570F3C01}"/>
              </c:ext>
            </c:extLst>
          </c:dPt>
          <c:xVal>
            <c:numRef>
              <c:f>'10.E_LET_R'!$P$26:$P$33</c:f>
              <c:numCache>
                <c:formatCode>0.00_ </c:formatCode>
                <c:ptCount val="8"/>
                <c:pt idx="0" formatCode="0.0_ ">
                  <c:v>30.095140799999999</c:v>
                </c:pt>
                <c:pt idx="1">
                  <c:v>33.054336434567901</c:v>
                </c:pt>
                <c:pt idx="2">
                  <c:v>33.694752212907666</c:v>
                </c:pt>
                <c:pt idx="3">
                  <c:v>34.354082330068245</c:v>
                </c:pt>
                <c:pt idx="4">
                  <c:v>36.686023529617835</c:v>
                </c:pt>
                <c:pt idx="5">
                  <c:v>38.453223755689159</c:v>
                </c:pt>
                <c:pt idx="6">
                  <c:v>44.098705387705799</c:v>
                </c:pt>
                <c:pt idx="7" formatCode="0.0_ ">
                  <c:v>45.108076952819296</c:v>
                </c:pt>
              </c:numCache>
            </c:numRef>
          </c:xVal>
          <c:yVal>
            <c:numRef>
              <c:f>'10.E_LET_R'!$Q$26:$Q$33</c:f>
              <c:numCache>
                <c:formatCode>0.0_ </c:formatCode>
                <c:ptCount val="8"/>
                <c:pt idx="0">
                  <c:v>528.41744000000006</c:v>
                </c:pt>
                <c:pt idx="1">
                  <c:v>424.11327639796656</c:v>
                </c:pt>
                <c:pt idx="2">
                  <c:v>406.17717016528763</c:v>
                </c:pt>
                <c:pt idx="3">
                  <c:v>388.9145926325516</c:v>
                </c:pt>
                <c:pt idx="4">
                  <c:v>332.66753603273412</c:v>
                </c:pt>
                <c:pt idx="5">
                  <c:v>298.05340230094322</c:v>
                </c:pt>
                <c:pt idx="6">
                  <c:v>215.26275269152967</c:v>
                </c:pt>
                <c:pt idx="7">
                  <c:v>203.78366069630866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68C-488F-AB6E-D378570F3C01}"/>
            </c:ext>
          </c:extLst>
        </c:ser>
        <c:ser>
          <c:idx val="11"/>
          <c:order val="11"/>
          <c:tx>
            <c:strRef>
              <c:f>'10.E_LET_R'!$U$25</c:f>
              <c:strCache>
                <c:ptCount val="1"/>
                <c:pt idx="0">
                  <c:v>84Kr avEt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FF6600"/>
              </a:solidFill>
              <a:ln>
                <a:solidFill>
                  <a:srgbClr val="FF6600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FF66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68C-488F-AB6E-D378570F3C01}"/>
              </c:ext>
            </c:extLst>
          </c:dPt>
          <c:xVal>
            <c:numRef>
              <c:f>'10.E_LET_R'!$U$26:$U$33</c:f>
              <c:numCache>
                <c:formatCode>0.00_ </c:formatCode>
                <c:ptCount val="8"/>
                <c:pt idx="0" formatCode="0.0_ ">
                  <c:v>9.4738735599999995</c:v>
                </c:pt>
                <c:pt idx="1">
                  <c:v>10.163086703746702</c:v>
                </c:pt>
                <c:pt idx="2">
                  <c:v>10.338780410643254</c:v>
                </c:pt>
                <c:pt idx="3">
                  <c:v>10.393128330643254</c:v>
                </c:pt>
                <c:pt idx="4">
                  <c:v>10.571904383274834</c:v>
                </c:pt>
                <c:pt idx="5">
                  <c:v>10.703257642188891</c:v>
                </c:pt>
                <c:pt idx="6">
                  <c:v>11.044614083365362</c:v>
                </c:pt>
                <c:pt idx="7" formatCode="0.0_ ">
                  <c:v>11.429697612155369</c:v>
                </c:pt>
              </c:numCache>
            </c:numRef>
          </c:xVal>
          <c:yVal>
            <c:numRef>
              <c:f>'10.E_LET_R'!$V$26:$V$33</c:f>
              <c:numCache>
                <c:formatCode>0.0_ </c:formatCode>
                <c:ptCount val="8"/>
                <c:pt idx="0">
                  <c:v>1644.8</c:v>
                </c:pt>
                <c:pt idx="1">
                  <c:v>1393.2797313504436</c:v>
                </c:pt>
                <c:pt idx="2">
                  <c:v>1338.9693865228573</c:v>
                </c:pt>
                <c:pt idx="3">
                  <c:v>1322.1693865228574</c:v>
                </c:pt>
                <c:pt idx="4">
                  <c:v>1266.9062286281205</c:v>
                </c:pt>
                <c:pt idx="5">
                  <c:v>1234.1233848946065</c:v>
                </c:pt>
                <c:pt idx="6">
                  <c:v>1153.0939731299006</c:v>
                </c:pt>
                <c:pt idx="7">
                  <c:v>1063.2910845665876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68C-488F-AB6E-D378570F3C01}"/>
            </c:ext>
          </c:extLst>
        </c:ser>
        <c:ser>
          <c:idx val="12"/>
          <c:order val="12"/>
          <c:tx>
            <c:strRef>
              <c:f>'10.E_LET_R'!$Z$25</c:f>
              <c:strCache>
                <c:ptCount val="1"/>
                <c:pt idx="0">
                  <c:v>40Ar avEt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008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C68C-488F-AB6E-D378570F3C01}"/>
              </c:ext>
            </c:extLst>
          </c:dPt>
          <c:xVal>
            <c:numRef>
              <c:f>'10.E_LET_R'!$Z$26:$Z$33</c:f>
              <c:numCache>
                <c:formatCode>0.00_ </c:formatCode>
                <c:ptCount val="8"/>
                <c:pt idx="0" formatCode="0.0_ ">
                  <c:v>2.0347324599999999</c:v>
                </c:pt>
                <c:pt idx="1">
                  <c:v>2.111713244275224</c:v>
                </c:pt>
                <c:pt idx="2">
                  <c:v>2.1228640671918906</c:v>
                </c:pt>
                <c:pt idx="3">
                  <c:v>2.1263834502055889</c:v>
                </c:pt>
                <c:pt idx="4">
                  <c:v>2.1886806547767006</c:v>
                </c:pt>
                <c:pt idx="5">
                  <c:v>2.2016041147767003</c:v>
                </c:pt>
                <c:pt idx="6">
                  <c:v>2.2224252447767001</c:v>
                </c:pt>
                <c:pt idx="7" formatCode="0.0_ ">
                  <c:v>2.2454002847767001</c:v>
                </c:pt>
              </c:numCache>
            </c:numRef>
          </c:xVal>
          <c:yVal>
            <c:numRef>
              <c:f>'10.E_LET_R'!$AA$26:$AA$33</c:f>
              <c:numCache>
                <c:formatCode>0.0_ </c:formatCode>
                <c:ptCount val="8"/>
                <c:pt idx="0">
                  <c:v>4668</c:v>
                </c:pt>
                <c:pt idx="1">
                  <c:v>4283.8068604768123</c:v>
                </c:pt>
                <c:pt idx="2">
                  <c:v>4230.6818604768132</c:v>
                </c:pt>
                <c:pt idx="3">
                  <c:v>4213.9147371891431</c:v>
                </c:pt>
                <c:pt idx="4">
                  <c:v>3940.3109150651371</c:v>
                </c:pt>
                <c:pt idx="5">
                  <c:v>3889.4873856533727</c:v>
                </c:pt>
                <c:pt idx="6">
                  <c:v>3807.6050327121966</c:v>
                </c:pt>
                <c:pt idx="7">
                  <c:v>3717.2520915357263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68C-488F-AB6E-D378570F3C01}"/>
            </c:ext>
          </c:extLst>
        </c:ser>
        <c:ser>
          <c:idx val="13"/>
          <c:order val="13"/>
          <c:tx>
            <c:strRef>
              <c:f>'10.E_LET_R'!$AE$25</c:f>
              <c:strCache>
                <c:ptCount val="1"/>
                <c:pt idx="0">
                  <c:v>12C avEt</c:v>
                </c:pt>
              </c:strCache>
            </c:strRef>
          </c:tx>
          <c:spPr>
            <a:ln>
              <a:solidFill>
                <a:srgbClr val="009999"/>
              </a:solidFill>
            </a:ln>
          </c:spPr>
          <c:marker>
            <c:symbol val="square"/>
            <c:size val="10"/>
            <c:spPr>
              <a:solidFill>
                <a:srgbClr val="009999"/>
              </a:solidFill>
              <a:ln>
                <a:solidFill>
                  <a:srgbClr val="009999"/>
                </a:solidFill>
              </a:ln>
            </c:spPr>
          </c:marker>
          <c:xVal>
            <c:numRef>
              <c:f>'10.E_LET_R'!$AE$26:$AE$33</c:f>
              <c:numCache>
                <c:formatCode>0.00_ </c:formatCode>
                <c:ptCount val="8"/>
                <c:pt idx="0" formatCode="0.0_ ">
                  <c:v>0.16598195400000001</c:v>
                </c:pt>
                <c:pt idx="1">
                  <c:v>0.16701746100000001</c:v>
                </c:pt>
                <c:pt idx="2">
                  <c:v>0.16715552860000005</c:v>
                </c:pt>
                <c:pt idx="3">
                  <c:v>0.16719971023200003</c:v>
                </c:pt>
                <c:pt idx="4">
                  <c:v>0.1680160712810673</c:v>
                </c:pt>
                <c:pt idx="5">
                  <c:v>0.16817258223371354</c:v>
                </c:pt>
                <c:pt idx="6">
                  <c:v>0.16842858957534249</c:v>
                </c:pt>
                <c:pt idx="7" formatCode="0.0_ ">
                  <c:v>0.16871108043507099</c:v>
                </c:pt>
              </c:numCache>
            </c:numRef>
          </c:xVal>
          <c:yVal>
            <c:numRef>
              <c:f>'10.E_LET_R'!$AF$26:$AF$33</c:f>
              <c:numCache>
                <c:formatCode>0.0_ </c:formatCode>
                <c:ptCount val="8"/>
                <c:pt idx="0">
                  <c:v>24076</c:v>
                </c:pt>
                <c:pt idx="1">
                  <c:v>23681.499999999996</c:v>
                </c:pt>
                <c:pt idx="2">
                  <c:v>23628.899999999991</c:v>
                </c:pt>
                <c:pt idx="3">
                  <c:v>23612.067999999988</c:v>
                </c:pt>
                <c:pt idx="4">
                  <c:v>23338.991271149662</c:v>
                </c:pt>
                <c:pt idx="5">
                  <c:v>23288.450881177516</c:v>
                </c:pt>
                <c:pt idx="6">
                  <c:v>23205.781197919601</c:v>
                </c:pt>
                <c:pt idx="7">
                  <c:v>23114.559478462586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8C-488F-AB6E-D378570F3C01}"/>
            </c:ext>
          </c:extLst>
        </c:ser>
        <c:ser>
          <c:idx val="14"/>
          <c:order val="14"/>
          <c:tx>
            <c:strRef>
              <c:f>'10.E_LET_R'!$AJ$25</c:f>
              <c:strCache>
                <c:ptCount val="1"/>
                <c:pt idx="0">
                  <c:v>4He avEt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808000"/>
              </a:solidFill>
              <a:ln>
                <a:solidFill>
                  <a:srgbClr val="808000"/>
                </a:solidFill>
              </a:ln>
            </c:spPr>
          </c:marker>
          <c:xVal>
            <c:numRef>
              <c:f>'10.E_LET_R'!$AJ$26:$AJ$33</c:f>
              <c:numCache>
                <c:formatCode>0.00_ </c:formatCode>
                <c:ptCount val="8"/>
                <c:pt idx="0" formatCode="0.0_ ">
                  <c:v>1.8863079999999997E-2</c:v>
                </c:pt>
                <c:pt idx="1">
                  <c:v>1.8908172781690141E-2</c:v>
                </c:pt>
                <c:pt idx="2">
                  <c:v>1.891417575825264E-2</c:v>
                </c:pt>
                <c:pt idx="3">
                  <c:v>1.8916100319304612E-2</c:v>
                </c:pt>
                <c:pt idx="4">
                  <c:v>1.89472593217377E-2</c:v>
                </c:pt>
                <c:pt idx="5">
                  <c:v>1.8953033004893618E-2</c:v>
                </c:pt>
                <c:pt idx="6">
                  <c:v>1.896245899854844E-2</c:v>
                </c:pt>
                <c:pt idx="7" formatCode="0.0_ ">
                  <c:v>1.8972860094995141E-2</c:v>
                </c:pt>
              </c:numCache>
            </c:numRef>
          </c:xVal>
          <c:yVal>
            <c:numRef>
              <c:f>'10.E_LET_R'!$AK$26:$AK$33</c:f>
              <c:numCache>
                <c:formatCode>0.0_ </c:formatCode>
                <c:ptCount val="8"/>
                <c:pt idx="0">
                  <c:v>70882</c:v>
                </c:pt>
                <c:pt idx="1">
                  <c:v>70487.985915492944</c:v>
                </c:pt>
                <c:pt idx="2">
                  <c:v>70435.532790492944</c:v>
                </c:pt>
                <c:pt idx="3">
                  <c:v>70418.716259497334</c:v>
                </c:pt>
                <c:pt idx="4">
                  <c:v>70146.45348577472</c:v>
                </c:pt>
                <c:pt idx="5">
                  <c:v>70096.003892787863</c:v>
                </c:pt>
                <c:pt idx="6">
                  <c:v>70013.640948625427</c:v>
                </c:pt>
                <c:pt idx="7">
                  <c:v>69922.757699894486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68C-488F-AB6E-D378570F3C01}"/>
            </c:ext>
          </c:extLst>
        </c:ser>
        <c:ser>
          <c:idx val="15"/>
          <c:order val="15"/>
          <c:tx>
            <c:strRef>
              <c:f>'10.E_LET_R'!$AO$25</c:f>
              <c:strCache>
                <c:ptCount val="1"/>
                <c:pt idx="0">
                  <c:v>1H avEt</c:v>
                </c:pt>
              </c:strCache>
            </c:strRef>
          </c:tx>
          <c:spPr>
            <a:ln>
              <a:solidFill>
                <a:srgbClr val="663300"/>
              </a:solidFill>
            </a:ln>
          </c:spPr>
          <c:marker>
            <c:symbol val="square"/>
            <c:size val="10"/>
            <c:spPr>
              <a:solidFill>
                <a:srgbClr val="663300"/>
              </a:solidFill>
              <a:ln>
                <a:solidFill>
                  <a:srgbClr val="663300"/>
                </a:solidFill>
              </a:ln>
            </c:spPr>
          </c:marker>
          <c:xVal>
            <c:numRef>
              <c:f>'10.E_LET_R'!$AO$26:$AO$33</c:f>
              <c:numCache>
                <c:formatCode>0.00_ </c:formatCode>
                <c:ptCount val="8"/>
                <c:pt idx="0" formatCode="0.0_ ">
                  <c:v>4.7066920000000002E-3</c:v>
                </c:pt>
                <c:pt idx="1">
                  <c:v>4.7172492965116275E-3</c:v>
                </c:pt>
                <c:pt idx="2">
                  <c:v>4.7186386270395547E-3</c:v>
                </c:pt>
                <c:pt idx="3">
                  <c:v>4.7190838941659919E-3</c:v>
                </c:pt>
                <c:pt idx="4">
                  <c:v>4.7262939596811795E-3</c:v>
                </c:pt>
                <c:pt idx="5">
                  <c:v>4.7276297610604904E-3</c:v>
                </c:pt>
                <c:pt idx="6">
                  <c:v>4.7298008513511521E-3</c:v>
                </c:pt>
                <c:pt idx="7" formatCode="0.0_ ">
                  <c:v>4.7321965371891232E-3</c:v>
                </c:pt>
              </c:numCache>
            </c:numRef>
          </c:xVal>
          <c:yVal>
            <c:numRef>
              <c:f>'10.E_LET_R'!$AP$26:$AP$33</c:f>
              <c:numCache>
                <c:formatCode>0.0_ </c:formatCode>
                <c:ptCount val="8"/>
                <c:pt idx="0">
                  <c:v>70885</c:v>
                </c:pt>
                <c:pt idx="1">
                  <c:v>70486.88953488374</c:v>
                </c:pt>
                <c:pt idx="2">
                  <c:v>70434.498563192828</c:v>
                </c:pt>
                <c:pt idx="3">
                  <c:v>70417.707758595119</c:v>
                </c:pt>
                <c:pt idx="4">
                  <c:v>70145.819730006668</c:v>
                </c:pt>
                <c:pt idx="5">
                  <c:v>70095.447316213555</c:v>
                </c:pt>
                <c:pt idx="6">
                  <c:v>70013.576567914221</c:v>
                </c:pt>
                <c:pt idx="7">
                  <c:v>69923.236431859797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68C-488F-AB6E-D378570F3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26240"/>
        <c:axId val="548726632"/>
        <c:extLst/>
      </c:scatterChart>
      <c:valAx>
        <c:axId val="548726240"/>
        <c:scaling>
          <c:logBase val="10"/>
          <c:orientation val="minMax"/>
          <c:max val="200"/>
          <c:min val="0.1"/>
        </c:scaling>
        <c:delete val="0"/>
        <c:axPos val="b"/>
        <c:numFmt formatCode="General" sourceLinked="0"/>
        <c:majorTickMark val="out"/>
        <c:minorTickMark val="out"/>
        <c:tickLblPos val="none"/>
        <c:spPr>
          <a:ln w="6350">
            <a:solidFill>
              <a:schemeClr val="tx1"/>
            </a:solidFill>
          </a:ln>
        </c:spPr>
        <c:crossAx val="548726632"/>
        <c:crosses val="autoZero"/>
        <c:crossBetween val="midCat"/>
      </c:valAx>
      <c:valAx>
        <c:axId val="548726632"/>
        <c:scaling>
          <c:logBase val="10"/>
          <c:orientation val="minMax"/>
          <c:max val="5000"/>
          <c:min val="1"/>
        </c:scaling>
        <c:delete val="0"/>
        <c:axPos val="l"/>
        <c:numFmt formatCode="General" sourceLinked="0"/>
        <c:majorTickMark val="out"/>
        <c:minorTickMark val="out"/>
        <c:tickLblPos val="none"/>
        <c:spPr>
          <a:ln w="6350">
            <a:solidFill>
              <a:schemeClr val="tx1"/>
            </a:solidFill>
          </a:ln>
        </c:spPr>
        <c:crossAx val="548726240"/>
        <c:crosses val="autoZero"/>
        <c:crossBetween val="midCat"/>
      </c:valAx>
      <c:spPr>
        <a:noFill/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'10.E_LET_R'!$M$4</c:f>
          <c:strCache>
            <c:ptCount val="1"/>
            <c:pt idx="0">
              <c:v>Target= Si</c:v>
            </c:pt>
          </c:strCache>
        </c:strRef>
      </c:tx>
      <c:layout>
        <c:manualLayout>
          <c:xMode val="edge"/>
          <c:yMode val="edge"/>
          <c:x val="4.4982896605137476E-2"/>
          <c:y val="5.4393305439330547E-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'10.E_LET_R'!$D$40</c:f>
              <c:strCache>
                <c:ptCount val="1"/>
                <c:pt idx="0">
                  <c:v>238U LETe</c:v>
                </c:pt>
              </c:strCache>
            </c:strRef>
          </c:tx>
          <c:spPr>
            <a:ln w="19050">
              <a:solidFill>
                <a:srgbClr val="0000FF"/>
              </a:solidFill>
              <a:prstDash val="dash"/>
            </a:ln>
          </c:spPr>
          <c:marker>
            <c:symbol val="none"/>
          </c:marker>
          <c:xVal>
            <c:numRef>
              <c:f>'10.E_LET_R'!$D$41:$D$94</c:f>
              <c:numCache>
                <c:formatCode>0.00E+00</c:formatCode>
                <c:ptCount val="54"/>
                <c:pt idx="0">
                  <c:v>1.07012</c:v>
                </c:pt>
                <c:pt idx="1">
                  <c:v>1.3106</c:v>
                </c:pt>
                <c:pt idx="2">
                  <c:v>1.51308</c:v>
                </c:pt>
                <c:pt idx="3">
                  <c:v>1.8527799999999999</c:v>
                </c:pt>
                <c:pt idx="4">
                  <c:v>2.1397599999999999</c:v>
                </c:pt>
                <c:pt idx="5">
                  <c:v>2.3928000000000003</c:v>
                </c:pt>
                <c:pt idx="6">
                  <c:v>2.62148</c:v>
                </c:pt>
                <c:pt idx="7">
                  <c:v>3.0262000000000002</c:v>
                </c:pt>
                <c:pt idx="8">
                  <c:v>3.3835600000000001</c:v>
                </c:pt>
                <c:pt idx="9">
                  <c:v>4.1443200000000004</c:v>
                </c:pt>
                <c:pt idx="10">
                  <c:v>4.7746399999999998</c:v>
                </c:pt>
                <c:pt idx="11">
                  <c:v>5.9814800000000004</c:v>
                </c:pt>
                <c:pt idx="12">
                  <c:v>6.8435199999999998</c:v>
                </c:pt>
                <c:pt idx="13">
                  <c:v>7.358200000000001</c:v>
                </c:pt>
                <c:pt idx="14">
                  <c:v>7.6743999999999994</c:v>
                </c:pt>
                <c:pt idx="15">
                  <c:v>8.1048799999999996</c:v>
                </c:pt>
                <c:pt idx="16">
                  <c:v>8.5379199999999997</c:v>
                </c:pt>
                <c:pt idx="17">
                  <c:v>9.9566400000000002</c:v>
                </c:pt>
                <c:pt idx="18">
                  <c:v>11.603999999999999</c:v>
                </c:pt>
                <c:pt idx="19">
                  <c:v>14.571399999999999</c:v>
                </c:pt>
                <c:pt idx="20">
                  <c:v>16.6692</c:v>
                </c:pt>
                <c:pt idx="21">
                  <c:v>18.022000000000002</c:v>
                </c:pt>
                <c:pt idx="22">
                  <c:v>18.868400000000001</c:v>
                </c:pt>
                <c:pt idx="23">
                  <c:v>19.9176</c:v>
                </c:pt>
                <c:pt idx="24">
                  <c:v>20.860800000000001</c:v>
                </c:pt>
                <c:pt idx="25">
                  <c:v>24.367600000000003</c:v>
                </c:pt>
                <c:pt idx="26">
                  <c:v>29.188000000000002</c:v>
                </c:pt>
                <c:pt idx="27">
                  <c:v>39.337200000000003</c:v>
                </c:pt>
                <c:pt idx="28">
                  <c:v>48.228400000000001</c:v>
                </c:pt>
                <c:pt idx="29">
                  <c:v>55.667000000000002</c:v>
                </c:pt>
                <c:pt idx="30">
                  <c:v>61.8964</c:v>
                </c:pt>
                <c:pt idx="31">
                  <c:v>71.8536</c:v>
                </c:pt>
                <c:pt idx="32">
                  <c:v>79.674000000000007</c:v>
                </c:pt>
                <c:pt idx="33">
                  <c:v>93.921999999999997</c:v>
                </c:pt>
                <c:pt idx="34">
                  <c:v>103.72</c:v>
                </c:pt>
                <c:pt idx="35">
                  <c:v>113.236</c:v>
                </c:pt>
                <c:pt idx="36">
                  <c:v>117.672</c:v>
                </c:pt>
                <c:pt idx="37">
                  <c:v>119.26</c:v>
                </c:pt>
                <c:pt idx="38">
                  <c:v>119.116</c:v>
                </c:pt>
                <c:pt idx="39">
                  <c:v>116.42</c:v>
                </c:pt>
                <c:pt idx="40">
                  <c:v>112.456</c:v>
                </c:pt>
                <c:pt idx="41">
                  <c:v>101.91200000000001</c:v>
                </c:pt>
                <c:pt idx="42">
                  <c:v>92.931600000000003</c:v>
                </c:pt>
                <c:pt idx="43">
                  <c:v>79.967799999999997</c:v>
                </c:pt>
                <c:pt idx="44">
                  <c:v>69.720399999999998</c:v>
                </c:pt>
                <c:pt idx="45">
                  <c:v>61.993000000000002</c:v>
                </c:pt>
                <c:pt idx="46">
                  <c:v>56.088000000000001</c:v>
                </c:pt>
                <c:pt idx="47">
                  <c:v>47.631599999999999</c:v>
                </c:pt>
                <c:pt idx="48">
                  <c:v>41.803199999999997</c:v>
                </c:pt>
                <c:pt idx="49">
                  <c:v>32.945999999999998</c:v>
                </c:pt>
                <c:pt idx="50">
                  <c:v>28.022399999999998</c:v>
                </c:pt>
                <c:pt idx="51">
                  <c:v>22.659800000000001</c:v>
                </c:pt>
                <c:pt idx="52">
                  <c:v>19.841999999999999</c:v>
                </c:pt>
                <c:pt idx="53">
                  <c:v>18.120999999999999</c:v>
                </c:pt>
              </c:numCache>
            </c:numRef>
          </c:xVal>
          <c:yVal>
            <c:numRef>
              <c:f>'10.E_LET_R'!$G$41:$G$94</c:f>
              <c:numCache>
                <c:formatCode>0.00E+00</c:formatCode>
                <c:ptCount val="54"/>
                <c:pt idx="0">
                  <c:v>1.9220000000000001E-2</c:v>
                </c:pt>
                <c:pt idx="1">
                  <c:v>2.3852000000000002E-2</c:v>
                </c:pt>
                <c:pt idx="2">
                  <c:v>2.7984000000000002E-2</c:v>
                </c:pt>
                <c:pt idx="3">
                  <c:v>3.5306000000000004E-2</c:v>
                </c:pt>
                <c:pt idx="4">
                  <c:v>4.2004E-2</c:v>
                </c:pt>
                <c:pt idx="5">
                  <c:v>4.8340000000000001E-2</c:v>
                </c:pt>
                <c:pt idx="6">
                  <c:v>5.4272000000000008E-2</c:v>
                </c:pt>
                <c:pt idx="7">
                  <c:v>6.5492000000000009E-2</c:v>
                </c:pt>
                <c:pt idx="8">
                  <c:v>7.6259999999999994E-2</c:v>
                </c:pt>
                <c:pt idx="9">
                  <c:v>0.10152799999999999</c:v>
                </c:pt>
                <c:pt idx="10">
                  <c:v>0.12554799999999999</c:v>
                </c:pt>
                <c:pt idx="11">
                  <c:v>0.171432</c:v>
                </c:pt>
                <c:pt idx="12">
                  <c:v>0.21572</c:v>
                </c:pt>
                <c:pt idx="13">
                  <c:v>0.25946000000000002</c:v>
                </c:pt>
                <c:pt idx="14">
                  <c:v>0.30330799999999997</c:v>
                </c:pt>
                <c:pt idx="15">
                  <c:v>0.39235600000000004</c:v>
                </c:pt>
                <c:pt idx="16">
                  <c:v>0.48306000000000004</c:v>
                </c:pt>
                <c:pt idx="17">
                  <c:v>0.713808</c:v>
                </c:pt>
                <c:pt idx="18">
                  <c:v>0.94331199999999993</c:v>
                </c:pt>
                <c:pt idx="19">
                  <c:v>1.3852</c:v>
                </c:pt>
                <c:pt idx="20">
                  <c:v>1.8084</c:v>
                </c:pt>
                <c:pt idx="21">
                  <c:v>2.2230000000000003</c:v>
                </c:pt>
                <c:pt idx="22">
                  <c:v>2.6276000000000002</c:v>
                </c:pt>
                <c:pt idx="23">
                  <c:v>3.4367999999999999</c:v>
                </c:pt>
                <c:pt idx="24">
                  <c:v>4.2484000000000002</c:v>
                </c:pt>
                <c:pt idx="25">
                  <c:v>6.1864000000000008</c:v>
                </c:pt>
                <c:pt idx="26">
                  <c:v>7.8936000000000011</c:v>
                </c:pt>
                <c:pt idx="27">
                  <c:v>10.690000000000001</c:v>
                </c:pt>
                <c:pt idx="28">
                  <c:v>12.927200000000001</c:v>
                </c:pt>
                <c:pt idx="29">
                  <c:v>14.843</c:v>
                </c:pt>
                <c:pt idx="30">
                  <c:v>16.537600000000001</c:v>
                </c:pt>
                <c:pt idx="31">
                  <c:v>19.538800000000002</c:v>
                </c:pt>
                <c:pt idx="32">
                  <c:v>22.206800000000001</c:v>
                </c:pt>
                <c:pt idx="33">
                  <c:v>28.046399999999998</c:v>
                </c:pt>
                <c:pt idx="34">
                  <c:v>33.186399999999999</c:v>
                </c:pt>
                <c:pt idx="35">
                  <c:v>42.547800000000002</c:v>
                </c:pt>
                <c:pt idx="36">
                  <c:v>51.383199999999995</c:v>
                </c:pt>
                <c:pt idx="37">
                  <c:v>60.009</c:v>
                </c:pt>
                <c:pt idx="38">
                  <c:v>68.590800000000002</c:v>
                </c:pt>
                <c:pt idx="39">
                  <c:v>85.962800000000001</c:v>
                </c:pt>
                <c:pt idx="40">
                  <c:v>103.8664</c:v>
                </c:pt>
                <c:pt idx="41">
                  <c:v>151.7208</c:v>
                </c:pt>
                <c:pt idx="42">
                  <c:v>204.518</c:v>
                </c:pt>
                <c:pt idx="43">
                  <c:v>324.07980000000003</c:v>
                </c:pt>
                <c:pt idx="44">
                  <c:v>461.94479999999999</c:v>
                </c:pt>
                <c:pt idx="45">
                  <c:v>617.97900000000004</c:v>
                </c:pt>
                <c:pt idx="46">
                  <c:v>792.27880000000005</c:v>
                </c:pt>
                <c:pt idx="47">
                  <c:v>1193.5999999999999</c:v>
                </c:pt>
                <c:pt idx="48">
                  <c:v>1655.2</c:v>
                </c:pt>
                <c:pt idx="49">
                  <c:v>3052.4</c:v>
                </c:pt>
                <c:pt idx="50">
                  <c:v>4750.4000000000005</c:v>
                </c:pt>
                <c:pt idx="51">
                  <c:v>8873</c:v>
                </c:pt>
                <c:pt idx="52">
                  <c:v>13738.400000000001</c:v>
                </c:pt>
                <c:pt idx="53">
                  <c:v>19155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'10.E_LET_R'!$I$40</c:f>
              <c:strCache>
                <c:ptCount val="1"/>
                <c:pt idx="0">
                  <c:v>197Au LETe</c:v>
                </c:pt>
              </c:strCache>
            </c:strRef>
          </c:tx>
          <c:spPr>
            <a:ln w="19050">
              <a:solidFill>
                <a:srgbClr val="6600FF"/>
              </a:solidFill>
              <a:prstDash val="dash"/>
            </a:ln>
          </c:spPr>
          <c:marker>
            <c:symbol val="none"/>
          </c:marker>
          <c:xVal>
            <c:numRef>
              <c:f>'10.E_LET_R'!$I$41:$I$94</c:f>
              <c:numCache>
                <c:formatCode>0.00E+00</c:formatCode>
                <c:ptCount val="54"/>
                <c:pt idx="0">
                  <c:v>0.84167499999999995</c:v>
                </c:pt>
                <c:pt idx="1">
                  <c:v>1.0310079999999999</c:v>
                </c:pt>
                <c:pt idx="2">
                  <c:v>1.1906399999999999</c:v>
                </c:pt>
                <c:pt idx="3">
                  <c:v>1.45784</c:v>
                </c:pt>
                <c:pt idx="4">
                  <c:v>1.68292</c:v>
                </c:pt>
                <c:pt idx="5">
                  <c:v>1.8823000000000001</c:v>
                </c:pt>
                <c:pt idx="6">
                  <c:v>2.0619800000000001</c:v>
                </c:pt>
                <c:pt idx="7">
                  <c:v>2.38076</c:v>
                </c:pt>
                <c:pt idx="8">
                  <c:v>2.6614499999999999</c:v>
                </c:pt>
                <c:pt idx="9">
                  <c:v>3.2598000000000003</c:v>
                </c:pt>
                <c:pt idx="10">
                  <c:v>3.8075199999999998</c:v>
                </c:pt>
                <c:pt idx="11">
                  <c:v>5.3936999999999999</c:v>
                </c:pt>
                <c:pt idx="12">
                  <c:v>5.9541199999999996</c:v>
                </c:pt>
                <c:pt idx="13">
                  <c:v>6.298</c:v>
                </c:pt>
                <c:pt idx="14">
                  <c:v>6.5848000000000004</c:v>
                </c:pt>
                <c:pt idx="15">
                  <c:v>7.0952400000000004</c:v>
                </c:pt>
                <c:pt idx="16">
                  <c:v>7.5622000000000007</c:v>
                </c:pt>
                <c:pt idx="17">
                  <c:v>8.5825199999999988</c:v>
                </c:pt>
                <c:pt idx="18">
                  <c:v>9.3855599999999999</c:v>
                </c:pt>
                <c:pt idx="19">
                  <c:v>10.452199999999999</c:v>
                </c:pt>
                <c:pt idx="20">
                  <c:v>11.096400000000001</c:v>
                </c:pt>
                <c:pt idx="21">
                  <c:v>11.5755</c:v>
                </c:pt>
                <c:pt idx="22">
                  <c:v>12.036799999999999</c:v>
                </c:pt>
                <c:pt idx="23">
                  <c:v>13.1884</c:v>
                </c:pt>
                <c:pt idx="24">
                  <c:v>14.705500000000001</c:v>
                </c:pt>
                <c:pt idx="25">
                  <c:v>19.544200000000004</c:v>
                </c:pt>
                <c:pt idx="26">
                  <c:v>24.775600000000001</c:v>
                </c:pt>
                <c:pt idx="27">
                  <c:v>34.353200000000001</c:v>
                </c:pt>
                <c:pt idx="28">
                  <c:v>42.321600000000004</c:v>
                </c:pt>
                <c:pt idx="29">
                  <c:v>48.963000000000001</c:v>
                </c:pt>
                <c:pt idx="30">
                  <c:v>54.523000000000003</c:v>
                </c:pt>
                <c:pt idx="31">
                  <c:v>63.2468</c:v>
                </c:pt>
                <c:pt idx="32">
                  <c:v>69.790999999999997</c:v>
                </c:pt>
                <c:pt idx="33">
                  <c:v>80.913199999999989</c:v>
                </c:pt>
                <c:pt idx="34">
                  <c:v>87.799599999999998</c:v>
                </c:pt>
                <c:pt idx="35">
                  <c:v>92.829599999999999</c:v>
                </c:pt>
                <c:pt idx="36">
                  <c:v>94.135199999999998</c:v>
                </c:pt>
                <c:pt idx="37">
                  <c:v>93.701499999999996</c:v>
                </c:pt>
                <c:pt idx="38">
                  <c:v>92.459599999999995</c:v>
                </c:pt>
                <c:pt idx="39">
                  <c:v>89.123599999999996</c:v>
                </c:pt>
                <c:pt idx="40">
                  <c:v>85.640999999999991</c:v>
                </c:pt>
                <c:pt idx="41">
                  <c:v>77.903999999999996</c:v>
                </c:pt>
                <c:pt idx="42">
                  <c:v>71.384399999999999</c:v>
                </c:pt>
                <c:pt idx="43">
                  <c:v>60.141600000000004</c:v>
                </c:pt>
                <c:pt idx="44">
                  <c:v>52.796800000000005</c:v>
                </c:pt>
                <c:pt idx="45">
                  <c:v>47.201500000000003</c:v>
                </c:pt>
                <c:pt idx="46">
                  <c:v>42.8108</c:v>
                </c:pt>
                <c:pt idx="47">
                  <c:v>36.388800000000003</c:v>
                </c:pt>
                <c:pt idx="48">
                  <c:v>31.952999999999999</c:v>
                </c:pt>
                <c:pt idx="49">
                  <c:v>25.154</c:v>
                </c:pt>
                <c:pt idx="50">
                  <c:v>21.334799999999998</c:v>
                </c:pt>
                <c:pt idx="51">
                  <c:v>17.206800000000001</c:v>
                </c:pt>
                <c:pt idx="52">
                  <c:v>15.041599999999999</c:v>
                </c:pt>
                <c:pt idx="53">
                  <c:v>13.706999999999999</c:v>
                </c:pt>
              </c:numCache>
            </c:numRef>
          </c:xVal>
          <c:yVal>
            <c:numRef>
              <c:f>'10.E_LET_R'!$L$41:$L$94</c:f>
              <c:numCache>
                <c:formatCode>0.00E+00</c:formatCode>
                <c:ptCount val="54"/>
                <c:pt idx="0">
                  <c:v>1.7165E-2</c:v>
                </c:pt>
                <c:pt idx="1">
                  <c:v>2.1402000000000001E-2</c:v>
                </c:pt>
                <c:pt idx="2">
                  <c:v>2.5184000000000002E-2</c:v>
                </c:pt>
                <c:pt idx="3">
                  <c:v>3.1994000000000002E-2</c:v>
                </c:pt>
                <c:pt idx="4">
                  <c:v>3.8228000000000005E-2</c:v>
                </c:pt>
                <c:pt idx="5">
                  <c:v>4.4065E-2</c:v>
                </c:pt>
                <c:pt idx="6">
                  <c:v>4.9696000000000004E-2</c:v>
                </c:pt>
                <c:pt idx="7">
                  <c:v>6.0352000000000003E-2</c:v>
                </c:pt>
                <c:pt idx="8">
                  <c:v>7.0535E-2</c:v>
                </c:pt>
                <c:pt idx="9">
                  <c:v>9.4820000000000002E-2</c:v>
                </c:pt>
                <c:pt idx="10">
                  <c:v>0.11800799999999999</c:v>
                </c:pt>
                <c:pt idx="11">
                  <c:v>0.16173800000000002</c:v>
                </c:pt>
                <c:pt idx="12">
                  <c:v>0.20401999999999998</c:v>
                </c:pt>
                <c:pt idx="13">
                  <c:v>0.24646000000000001</c:v>
                </c:pt>
                <c:pt idx="14">
                  <c:v>0.28917600000000004</c:v>
                </c:pt>
                <c:pt idx="15">
                  <c:v>0.37597200000000003</c:v>
                </c:pt>
                <c:pt idx="16">
                  <c:v>0.46425</c:v>
                </c:pt>
                <c:pt idx="17">
                  <c:v>0.68987799999999999</c:v>
                </c:pt>
                <c:pt idx="18">
                  <c:v>0.92026399999999997</c:v>
                </c:pt>
                <c:pt idx="19">
                  <c:v>1.3883999999999999</c:v>
                </c:pt>
                <c:pt idx="20">
                  <c:v>1.8712</c:v>
                </c:pt>
                <c:pt idx="21">
                  <c:v>2.3625000000000003</c:v>
                </c:pt>
                <c:pt idx="22">
                  <c:v>2.8649999999999998</c:v>
                </c:pt>
                <c:pt idx="23">
                  <c:v>3.8500000000000005</c:v>
                </c:pt>
                <c:pt idx="24">
                  <c:v>4.7995000000000001</c:v>
                </c:pt>
                <c:pt idx="25">
                  <c:v>6.9018000000000006</c:v>
                </c:pt>
                <c:pt idx="26">
                  <c:v>8.6240000000000006</c:v>
                </c:pt>
                <c:pt idx="27">
                  <c:v>11.3202</c:v>
                </c:pt>
                <c:pt idx="28">
                  <c:v>13.438800000000001</c:v>
                </c:pt>
                <c:pt idx="29">
                  <c:v>15.248000000000001</c:v>
                </c:pt>
                <c:pt idx="30">
                  <c:v>16.849599999999999</c:v>
                </c:pt>
                <c:pt idx="31">
                  <c:v>19.679200000000002</c:v>
                </c:pt>
                <c:pt idx="32">
                  <c:v>22.193999999999999</c:v>
                </c:pt>
                <c:pt idx="33">
                  <c:v>27.7606</c:v>
                </c:pt>
                <c:pt idx="34">
                  <c:v>32.754799999999996</c:v>
                </c:pt>
                <c:pt idx="35">
                  <c:v>42.062399999999997</c:v>
                </c:pt>
                <c:pt idx="36">
                  <c:v>51.101599999999998</c:v>
                </c:pt>
                <c:pt idx="37">
                  <c:v>60.113</c:v>
                </c:pt>
                <c:pt idx="38">
                  <c:v>69.214799999999997</c:v>
                </c:pt>
                <c:pt idx="39">
                  <c:v>87.873199999999997</c:v>
                </c:pt>
                <c:pt idx="40">
                  <c:v>107.29300000000001</c:v>
                </c:pt>
                <c:pt idx="41">
                  <c:v>159.28039999999999</c:v>
                </c:pt>
                <c:pt idx="42">
                  <c:v>216.19239999999999</c:v>
                </c:pt>
                <c:pt idx="43">
                  <c:v>345.94060000000002</c:v>
                </c:pt>
                <c:pt idx="44">
                  <c:v>497.11719999999997</c:v>
                </c:pt>
                <c:pt idx="45">
                  <c:v>667.46600000000001</c:v>
                </c:pt>
                <c:pt idx="46">
                  <c:v>856.57659999999987</c:v>
                </c:pt>
                <c:pt idx="47">
                  <c:v>1291.2</c:v>
                </c:pt>
                <c:pt idx="48">
                  <c:v>1789.5</c:v>
                </c:pt>
                <c:pt idx="49">
                  <c:v>3304.4</c:v>
                </c:pt>
                <c:pt idx="50">
                  <c:v>5140</c:v>
                </c:pt>
                <c:pt idx="51">
                  <c:v>9626.7999999999993</c:v>
                </c:pt>
                <c:pt idx="52">
                  <c:v>14934</c:v>
                </c:pt>
                <c:pt idx="53">
                  <c:v>20865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'10.E_LET_R'!$N$40</c:f>
              <c:strCache>
                <c:ptCount val="1"/>
                <c:pt idx="0">
                  <c:v>136Xe LETe</c:v>
                </c:pt>
              </c:strCache>
            </c:strRef>
          </c:tx>
          <c:spPr>
            <a:ln w="19050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'10.E_LET_R'!$N$41:$N$94</c:f>
              <c:numCache>
                <c:formatCode>0.00E+00</c:formatCode>
                <c:ptCount val="54"/>
                <c:pt idx="0">
                  <c:v>0.45488000000000001</c:v>
                </c:pt>
                <c:pt idx="1">
                  <c:v>0.55706</c:v>
                </c:pt>
                <c:pt idx="2">
                  <c:v>0.64328800000000008</c:v>
                </c:pt>
                <c:pt idx="3">
                  <c:v>0.78778400000000004</c:v>
                </c:pt>
                <c:pt idx="4">
                  <c:v>0.90978800000000004</c:v>
                </c:pt>
                <c:pt idx="5">
                  <c:v>1.0170399999999999</c:v>
                </c:pt>
                <c:pt idx="6">
                  <c:v>1.11372</c:v>
                </c:pt>
                <c:pt idx="7">
                  <c:v>1.2868000000000002</c:v>
                </c:pt>
                <c:pt idx="8">
                  <c:v>1.4387999999999999</c:v>
                </c:pt>
                <c:pt idx="9">
                  <c:v>1.7619600000000002</c:v>
                </c:pt>
                <c:pt idx="10">
                  <c:v>2.0398800000000001</c:v>
                </c:pt>
                <c:pt idx="11">
                  <c:v>2.5846400000000003</c:v>
                </c:pt>
                <c:pt idx="12">
                  <c:v>2.8854799999999998</c:v>
                </c:pt>
                <c:pt idx="13">
                  <c:v>3.1179999999999999</c:v>
                </c:pt>
                <c:pt idx="14">
                  <c:v>3.32884</c:v>
                </c:pt>
                <c:pt idx="15">
                  <c:v>3.7341199999999999</c:v>
                </c:pt>
                <c:pt idx="16">
                  <c:v>4.149</c:v>
                </c:pt>
                <c:pt idx="17">
                  <c:v>5.2379600000000002</c:v>
                </c:pt>
                <c:pt idx="18">
                  <c:v>6.3313599999999992</c:v>
                </c:pt>
                <c:pt idx="19">
                  <c:v>8.3382000000000005</c:v>
                </c:pt>
                <c:pt idx="20">
                  <c:v>10.05824</c:v>
                </c:pt>
                <c:pt idx="21">
                  <c:v>11.536000000000001</c:v>
                </c:pt>
                <c:pt idx="22">
                  <c:v>12.834</c:v>
                </c:pt>
                <c:pt idx="23">
                  <c:v>15.134</c:v>
                </c:pt>
                <c:pt idx="24">
                  <c:v>17.198</c:v>
                </c:pt>
                <c:pt idx="25">
                  <c:v>21.784800000000001</c:v>
                </c:pt>
                <c:pt idx="26">
                  <c:v>25.735599999999998</c:v>
                </c:pt>
                <c:pt idx="27">
                  <c:v>32.083600000000004</c:v>
                </c:pt>
                <c:pt idx="28">
                  <c:v>36.963200000000001</c:v>
                </c:pt>
                <c:pt idx="29">
                  <c:v>40.876000000000005</c:v>
                </c:pt>
                <c:pt idx="30">
                  <c:v>44.142400000000002</c:v>
                </c:pt>
                <c:pt idx="31">
                  <c:v>49.428800000000003</c:v>
                </c:pt>
                <c:pt idx="32">
                  <c:v>53.578000000000003</c:v>
                </c:pt>
                <c:pt idx="33">
                  <c:v>60.933199999999999</c:v>
                </c:pt>
                <c:pt idx="34">
                  <c:v>65.633600000000001</c:v>
                </c:pt>
                <c:pt idx="35">
                  <c:v>68.777199999999993</c:v>
                </c:pt>
                <c:pt idx="36">
                  <c:v>69.163200000000003</c:v>
                </c:pt>
                <c:pt idx="37">
                  <c:v>68.144000000000005</c:v>
                </c:pt>
                <c:pt idx="38">
                  <c:v>66.499200000000002</c:v>
                </c:pt>
                <c:pt idx="39">
                  <c:v>62.587599999999995</c:v>
                </c:pt>
                <c:pt idx="40">
                  <c:v>58.675999999999995</c:v>
                </c:pt>
                <c:pt idx="41">
                  <c:v>50.380399999999995</c:v>
                </c:pt>
                <c:pt idx="42">
                  <c:v>44.043199999999999</c:v>
                </c:pt>
                <c:pt idx="43">
                  <c:v>35.227599999999995</c:v>
                </c:pt>
                <c:pt idx="44">
                  <c:v>29.594799999999999</c:v>
                </c:pt>
                <c:pt idx="45">
                  <c:v>25.696000000000002</c:v>
                </c:pt>
                <c:pt idx="46">
                  <c:v>22.8248</c:v>
                </c:pt>
                <c:pt idx="47">
                  <c:v>18.866399999999999</c:v>
                </c:pt>
                <c:pt idx="48">
                  <c:v>16.27</c:v>
                </c:pt>
                <c:pt idx="49">
                  <c:v>12.5144</c:v>
                </c:pt>
                <c:pt idx="50">
                  <c:v>10.454400000000001</c:v>
                </c:pt>
                <c:pt idx="51">
                  <c:v>8.30532</c:v>
                </c:pt>
                <c:pt idx="52">
                  <c:v>7.1983600000000001</c:v>
                </c:pt>
                <c:pt idx="53">
                  <c:v>6.5404</c:v>
                </c:pt>
              </c:numCache>
            </c:numRef>
          </c:xVal>
          <c:yVal>
            <c:numRef>
              <c:f>'10.E_LET_R'!$Q$41:$Q$94</c:f>
              <c:numCache>
                <c:formatCode>0.00E+00</c:formatCode>
                <c:ptCount val="54"/>
                <c:pt idx="0">
                  <c:v>1.426E-2</c:v>
                </c:pt>
                <c:pt idx="1">
                  <c:v>1.8008E-2</c:v>
                </c:pt>
                <c:pt idx="2">
                  <c:v>2.1456000000000003E-2</c:v>
                </c:pt>
                <c:pt idx="3">
                  <c:v>2.7752000000000002E-2</c:v>
                </c:pt>
                <c:pt idx="4">
                  <c:v>3.3548000000000001E-2</c:v>
                </c:pt>
                <c:pt idx="5">
                  <c:v>3.9100000000000003E-2</c:v>
                </c:pt>
                <c:pt idx="6">
                  <c:v>4.4507999999999999E-2</c:v>
                </c:pt>
                <c:pt idx="7">
                  <c:v>5.4844000000000004E-2</c:v>
                </c:pt>
                <c:pt idx="8">
                  <c:v>6.4920000000000005E-2</c:v>
                </c:pt>
                <c:pt idx="9">
                  <c:v>8.9424000000000003E-2</c:v>
                </c:pt>
                <c:pt idx="10">
                  <c:v>0.113444</c:v>
                </c:pt>
                <c:pt idx="11">
                  <c:v>0.161</c:v>
                </c:pt>
                <c:pt idx="12">
                  <c:v>0.20887599999999998</c:v>
                </c:pt>
                <c:pt idx="13">
                  <c:v>0.25756000000000001</c:v>
                </c:pt>
                <c:pt idx="14">
                  <c:v>0.30721999999999999</c:v>
                </c:pt>
                <c:pt idx="15">
                  <c:v>0.40896399999999994</c:v>
                </c:pt>
                <c:pt idx="16">
                  <c:v>0.51283999999999996</c:v>
                </c:pt>
                <c:pt idx="17">
                  <c:v>0.77512800000000004</c:v>
                </c:pt>
                <c:pt idx="18">
                  <c:v>1.0292479999999999</c:v>
                </c:pt>
                <c:pt idx="19">
                  <c:v>1.5171999999999999</c:v>
                </c:pt>
                <c:pt idx="20">
                  <c:v>1.9607999999999999</c:v>
                </c:pt>
                <c:pt idx="21">
                  <c:v>2.3800000000000003</c:v>
                </c:pt>
                <c:pt idx="22">
                  <c:v>2.7632000000000003</c:v>
                </c:pt>
                <c:pt idx="23">
                  <c:v>3.4699999999999998</c:v>
                </c:pt>
                <c:pt idx="24">
                  <c:v>4.1080000000000005</c:v>
                </c:pt>
                <c:pt idx="25">
                  <c:v>5.4820000000000002</c:v>
                </c:pt>
                <c:pt idx="26">
                  <c:v>6.6508000000000003</c:v>
                </c:pt>
                <c:pt idx="27">
                  <c:v>8.5924000000000014</c:v>
                </c:pt>
                <c:pt idx="28">
                  <c:v>10.250400000000001</c:v>
                </c:pt>
                <c:pt idx="29">
                  <c:v>11.722</c:v>
                </c:pt>
                <c:pt idx="30">
                  <c:v>13.082000000000001</c:v>
                </c:pt>
                <c:pt idx="31">
                  <c:v>15.5556</c:v>
                </c:pt>
                <c:pt idx="32">
                  <c:v>17.809999999999999</c:v>
                </c:pt>
                <c:pt idx="33">
                  <c:v>22.878399999999999</c:v>
                </c:pt>
                <c:pt idx="34">
                  <c:v>27.481999999999999</c:v>
                </c:pt>
                <c:pt idx="35">
                  <c:v>36.129199999999997</c:v>
                </c:pt>
                <c:pt idx="36">
                  <c:v>44.596800000000002</c:v>
                </c:pt>
                <c:pt idx="37">
                  <c:v>53.11</c:v>
                </c:pt>
                <c:pt idx="38">
                  <c:v>61.803199999999997</c:v>
                </c:pt>
                <c:pt idx="39">
                  <c:v>79.941600000000008</c:v>
                </c:pt>
                <c:pt idx="40">
                  <c:v>99.281999999999996</c:v>
                </c:pt>
                <c:pt idx="41">
                  <c:v>153.33000000000001</c:v>
                </c:pt>
                <c:pt idx="42">
                  <c:v>215.61760000000001</c:v>
                </c:pt>
                <c:pt idx="43">
                  <c:v>365.5992</c:v>
                </c:pt>
                <c:pt idx="44">
                  <c:v>547.77840000000015</c:v>
                </c:pt>
                <c:pt idx="45">
                  <c:v>761.13400000000001</c:v>
                </c:pt>
                <c:pt idx="46">
                  <c:v>1004.5704000000001</c:v>
                </c:pt>
                <c:pt idx="47">
                  <c:v>1573.6000000000001</c:v>
                </c:pt>
                <c:pt idx="48">
                  <c:v>2246</c:v>
                </c:pt>
                <c:pt idx="49">
                  <c:v>4330.8</c:v>
                </c:pt>
                <c:pt idx="50">
                  <c:v>6899.9999999999991</c:v>
                </c:pt>
                <c:pt idx="51">
                  <c:v>13284</c:v>
                </c:pt>
                <c:pt idx="52">
                  <c:v>20897.199999999997</c:v>
                </c:pt>
                <c:pt idx="53">
                  <c:v>29467.999999999996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'10.E_LET_R'!$S$40</c:f>
              <c:strCache>
                <c:ptCount val="1"/>
                <c:pt idx="0">
                  <c:v>84Kr LETe</c:v>
                </c:pt>
              </c:strCache>
            </c:strRef>
          </c:tx>
          <c:spPr>
            <a:ln w="19050">
              <a:solidFill>
                <a:srgbClr val="FF6600"/>
              </a:solidFill>
              <a:prstDash val="dash"/>
            </a:ln>
          </c:spPr>
          <c:marker>
            <c:symbol val="none"/>
          </c:marker>
          <c:xVal>
            <c:numRef>
              <c:f>'10.E_LET_R'!$S$41:$S$94</c:f>
              <c:numCache>
                <c:formatCode>0.00E+00</c:formatCode>
                <c:ptCount val="54"/>
                <c:pt idx="0">
                  <c:v>0.37572</c:v>
                </c:pt>
                <c:pt idx="1">
                  <c:v>0.46024000000000004</c:v>
                </c:pt>
                <c:pt idx="2">
                  <c:v>0.53149999999999997</c:v>
                </c:pt>
                <c:pt idx="3">
                  <c:v>0.65093599999999996</c:v>
                </c:pt>
                <c:pt idx="4">
                  <c:v>0.75157600000000002</c:v>
                </c:pt>
                <c:pt idx="5">
                  <c:v>0.84008000000000005</c:v>
                </c:pt>
                <c:pt idx="6">
                  <c:v>0.92058400000000007</c:v>
                </c:pt>
                <c:pt idx="7">
                  <c:v>1.0631600000000001</c:v>
                </c:pt>
                <c:pt idx="8">
                  <c:v>1.1879999999999999</c:v>
                </c:pt>
                <c:pt idx="9">
                  <c:v>1.4558</c:v>
                </c:pt>
                <c:pt idx="10">
                  <c:v>1.6512</c:v>
                </c:pt>
                <c:pt idx="11">
                  <c:v>1.38828</c:v>
                </c:pt>
                <c:pt idx="12">
                  <c:v>1.66448</c:v>
                </c:pt>
                <c:pt idx="13">
                  <c:v>1.9512</c:v>
                </c:pt>
                <c:pt idx="14">
                  <c:v>2.1831200000000002</c:v>
                </c:pt>
                <c:pt idx="15">
                  <c:v>2.5149599999999999</c:v>
                </c:pt>
                <c:pt idx="16">
                  <c:v>2.7806000000000002</c:v>
                </c:pt>
                <c:pt idx="17">
                  <c:v>3.4618000000000002</c:v>
                </c:pt>
                <c:pt idx="18">
                  <c:v>4.2309999999999999</c:v>
                </c:pt>
                <c:pt idx="19">
                  <c:v>5.8400400000000001</c:v>
                </c:pt>
                <c:pt idx="20">
                  <c:v>7.3304800000000006</c:v>
                </c:pt>
                <c:pt idx="21">
                  <c:v>8.6376000000000008</c:v>
                </c:pt>
                <c:pt idx="22">
                  <c:v>9.7931600000000003</c:v>
                </c:pt>
                <c:pt idx="23">
                  <c:v>11.7432</c:v>
                </c:pt>
                <c:pt idx="24">
                  <c:v>13.412000000000001</c:v>
                </c:pt>
                <c:pt idx="25">
                  <c:v>16.952000000000002</c:v>
                </c:pt>
                <c:pt idx="26">
                  <c:v>19.900000000000002</c:v>
                </c:pt>
                <c:pt idx="27">
                  <c:v>24.467200000000002</c:v>
                </c:pt>
                <c:pt idx="28">
                  <c:v>27.730800000000002</c:v>
                </c:pt>
                <c:pt idx="29">
                  <c:v>30.122</c:v>
                </c:pt>
                <c:pt idx="30">
                  <c:v>31.994400000000002</c:v>
                </c:pt>
                <c:pt idx="31">
                  <c:v>34.6616</c:v>
                </c:pt>
                <c:pt idx="32">
                  <c:v>36.49</c:v>
                </c:pt>
                <c:pt idx="33">
                  <c:v>39.251999999999995</c:v>
                </c:pt>
                <c:pt idx="34">
                  <c:v>40.667999999999999</c:v>
                </c:pt>
                <c:pt idx="35">
                  <c:v>40.643999999999998</c:v>
                </c:pt>
                <c:pt idx="36">
                  <c:v>39.735999999999997</c:v>
                </c:pt>
                <c:pt idx="37">
                  <c:v>38.423999999999999</c:v>
                </c:pt>
                <c:pt idx="38">
                  <c:v>36.968800000000002</c:v>
                </c:pt>
                <c:pt idx="39">
                  <c:v>34.001600000000003</c:v>
                </c:pt>
                <c:pt idx="40">
                  <c:v>31.263999999999999</c:v>
                </c:pt>
                <c:pt idx="41">
                  <c:v>25.655999999999999</c:v>
                </c:pt>
                <c:pt idx="42">
                  <c:v>21.606000000000002</c:v>
                </c:pt>
                <c:pt idx="43">
                  <c:v>16.8</c:v>
                </c:pt>
                <c:pt idx="44">
                  <c:v>13.911999999999999</c:v>
                </c:pt>
                <c:pt idx="45">
                  <c:v>11.965999999999999</c:v>
                </c:pt>
                <c:pt idx="46">
                  <c:v>10.535679999999999</c:v>
                </c:pt>
                <c:pt idx="47">
                  <c:v>8.6339600000000001</c:v>
                </c:pt>
                <c:pt idx="48">
                  <c:v>7.4143999999999997</c:v>
                </c:pt>
                <c:pt idx="49">
                  <c:v>5.6210000000000004</c:v>
                </c:pt>
                <c:pt idx="50">
                  <c:v>4.6705999999999994</c:v>
                </c:pt>
                <c:pt idx="51">
                  <c:v>3.6884399999999995</c:v>
                </c:pt>
                <c:pt idx="52">
                  <c:v>3.1905999999999999</c:v>
                </c:pt>
                <c:pt idx="53">
                  <c:v>2.8961999999999999</c:v>
                </c:pt>
              </c:numCache>
            </c:numRef>
          </c:xVal>
          <c:yVal>
            <c:numRef>
              <c:f>'10.E_LET_R'!$V$41:$V$94</c:f>
              <c:numCache>
                <c:formatCode>0.00E+00</c:formatCode>
                <c:ptCount val="54"/>
                <c:pt idx="0">
                  <c:v>1.078E-2</c:v>
                </c:pt>
                <c:pt idx="1">
                  <c:v>1.3820000000000001E-2</c:v>
                </c:pt>
                <c:pt idx="2">
                  <c:v>1.6660000000000001E-2</c:v>
                </c:pt>
                <c:pt idx="3">
                  <c:v>2.1920000000000002E-2</c:v>
                </c:pt>
                <c:pt idx="4">
                  <c:v>2.6860000000000002E-2</c:v>
                </c:pt>
                <c:pt idx="5">
                  <c:v>3.1620000000000002E-2</c:v>
                </c:pt>
                <c:pt idx="6">
                  <c:v>3.6316000000000001E-2</c:v>
                </c:pt>
                <c:pt idx="7">
                  <c:v>4.5387999999999998E-2</c:v>
                </c:pt>
                <c:pt idx="8">
                  <c:v>5.4280000000000002E-2</c:v>
                </c:pt>
                <c:pt idx="9">
                  <c:v>7.622000000000001E-2</c:v>
                </c:pt>
                <c:pt idx="10">
                  <c:v>9.8159999999999983E-2</c:v>
                </c:pt>
                <c:pt idx="11">
                  <c:v>0.145068</c:v>
                </c:pt>
                <c:pt idx="12">
                  <c:v>0.19441200000000003</c:v>
                </c:pt>
                <c:pt idx="13">
                  <c:v>0.24435999999999999</c:v>
                </c:pt>
                <c:pt idx="14">
                  <c:v>0.29472400000000004</c:v>
                </c:pt>
                <c:pt idx="15">
                  <c:v>0.39739600000000003</c:v>
                </c:pt>
                <c:pt idx="16">
                  <c:v>0.50253999999999999</c:v>
                </c:pt>
                <c:pt idx="17">
                  <c:v>0.76917999999999997</c:v>
                </c:pt>
                <c:pt idx="18">
                  <c:v>1.0282</c:v>
                </c:pt>
                <c:pt idx="19">
                  <c:v>1.5004</c:v>
                </c:pt>
                <c:pt idx="20">
                  <c:v>1.9184000000000001</c:v>
                </c:pt>
                <c:pt idx="21">
                  <c:v>2.2840000000000003</c:v>
                </c:pt>
                <c:pt idx="22">
                  <c:v>2.6152000000000002</c:v>
                </c:pt>
                <c:pt idx="23">
                  <c:v>3.2103999999999999</c:v>
                </c:pt>
                <c:pt idx="24">
                  <c:v>3.7360000000000002</c:v>
                </c:pt>
                <c:pt idx="25">
                  <c:v>4.8540000000000001</c:v>
                </c:pt>
                <c:pt idx="26">
                  <c:v>5.798</c:v>
                </c:pt>
                <c:pt idx="27">
                  <c:v>7.3836000000000004</c:v>
                </c:pt>
                <c:pt idx="28">
                  <c:v>8.7416</c:v>
                </c:pt>
                <c:pt idx="29">
                  <c:v>9.9740000000000002</c:v>
                </c:pt>
                <c:pt idx="30">
                  <c:v>11.132000000000001</c:v>
                </c:pt>
                <c:pt idx="31">
                  <c:v>13.2784</c:v>
                </c:pt>
                <c:pt idx="32">
                  <c:v>15.298</c:v>
                </c:pt>
                <c:pt idx="33">
                  <c:v>20.033999999999999</c:v>
                </c:pt>
                <c:pt idx="34">
                  <c:v>24.548000000000002</c:v>
                </c:pt>
                <c:pt idx="35">
                  <c:v>33.401999999999994</c:v>
                </c:pt>
                <c:pt idx="36">
                  <c:v>42.382399999999997</c:v>
                </c:pt>
                <c:pt idx="37">
                  <c:v>51.637999999999998</c:v>
                </c:pt>
                <c:pt idx="38">
                  <c:v>61.220399999999998</c:v>
                </c:pt>
                <c:pt idx="39">
                  <c:v>81.634</c:v>
                </c:pt>
                <c:pt idx="40">
                  <c:v>103.9</c:v>
                </c:pt>
                <c:pt idx="41">
                  <c:v>168.01599999999999</c:v>
                </c:pt>
                <c:pt idx="42">
                  <c:v>245.08800000000002</c:v>
                </c:pt>
                <c:pt idx="43">
                  <c:v>437.49079999999998</c:v>
                </c:pt>
                <c:pt idx="44">
                  <c:v>675.70480000000009</c:v>
                </c:pt>
                <c:pt idx="45">
                  <c:v>959.62400000000002</c:v>
                </c:pt>
                <c:pt idx="46">
                  <c:v>1276.8</c:v>
                </c:pt>
                <c:pt idx="47">
                  <c:v>2050</c:v>
                </c:pt>
                <c:pt idx="48">
                  <c:v>2956</c:v>
                </c:pt>
                <c:pt idx="49">
                  <c:v>5802</c:v>
                </c:pt>
                <c:pt idx="50">
                  <c:v>9356</c:v>
                </c:pt>
                <c:pt idx="51">
                  <c:v>18188.400000000001</c:v>
                </c:pt>
                <c:pt idx="52">
                  <c:v>28807.199999999997</c:v>
                </c:pt>
                <c:pt idx="53">
                  <c:v>40788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'10.E_LET_R'!$X$40</c:f>
              <c:strCache>
                <c:ptCount val="1"/>
                <c:pt idx="0">
                  <c:v>40Ar LETe</c:v>
                </c:pt>
              </c:strCache>
            </c:strRef>
          </c:tx>
          <c:spPr>
            <a:ln w="19050">
              <a:solidFill>
                <a:srgbClr val="008000"/>
              </a:solidFill>
              <a:prstDash val="dash"/>
            </a:ln>
          </c:spPr>
          <c:marker>
            <c:symbol val="none"/>
          </c:marker>
          <c:xVal>
            <c:numRef>
              <c:f>'10.E_LET_R'!$X$41:$X$94</c:f>
              <c:numCache>
                <c:formatCode>0.00E+00</c:formatCode>
                <c:ptCount val="54"/>
                <c:pt idx="0">
                  <c:v>0.28079999999999999</c:v>
                </c:pt>
                <c:pt idx="1">
                  <c:v>0.34389999999999998</c:v>
                </c:pt>
                <c:pt idx="2">
                  <c:v>0.39710000000000001</c:v>
                </c:pt>
                <c:pt idx="3">
                  <c:v>0.4864</c:v>
                </c:pt>
                <c:pt idx="4">
                  <c:v>0.56159999999999999</c:v>
                </c:pt>
                <c:pt idx="5">
                  <c:v>0.62790000000000001</c:v>
                </c:pt>
                <c:pt idx="6">
                  <c:v>0.68759999999999999</c:v>
                </c:pt>
                <c:pt idx="7">
                  <c:v>0.79420000000000002</c:v>
                </c:pt>
                <c:pt idx="8">
                  <c:v>0.88800000000000001</c:v>
                </c:pt>
                <c:pt idx="9">
                  <c:v>1.0880000000000001</c:v>
                </c:pt>
                <c:pt idx="10">
                  <c:v>1.256</c:v>
                </c:pt>
                <c:pt idx="11">
                  <c:v>1.6850000000000001</c:v>
                </c:pt>
                <c:pt idx="12">
                  <c:v>1.8859999999999999</c:v>
                </c:pt>
                <c:pt idx="13">
                  <c:v>2.0230000000000001</c:v>
                </c:pt>
                <c:pt idx="14">
                  <c:v>2.1358000000000001</c:v>
                </c:pt>
                <c:pt idx="15">
                  <c:v>2.3431999999999999</c:v>
                </c:pt>
                <c:pt idx="16">
                  <c:v>2.552</c:v>
                </c:pt>
                <c:pt idx="17">
                  <c:v>3.105</c:v>
                </c:pt>
                <c:pt idx="18">
                  <c:v>3.6659999999999999</c:v>
                </c:pt>
                <c:pt idx="19">
                  <c:v>4.7</c:v>
                </c:pt>
                <c:pt idx="20">
                  <c:v>5.577</c:v>
                </c:pt>
                <c:pt idx="21">
                  <c:v>6.3159999999999998</c:v>
                </c:pt>
                <c:pt idx="22">
                  <c:v>6.9512</c:v>
                </c:pt>
                <c:pt idx="23">
                  <c:v>8.0307999999999993</c:v>
                </c:pt>
                <c:pt idx="24">
                  <c:v>8.9440000000000008</c:v>
                </c:pt>
                <c:pt idx="25">
                  <c:v>10.810000000000002</c:v>
                </c:pt>
                <c:pt idx="26">
                  <c:v>12.28</c:v>
                </c:pt>
                <c:pt idx="27">
                  <c:v>14.410000000000002</c:v>
                </c:pt>
                <c:pt idx="28">
                  <c:v>15.84</c:v>
                </c:pt>
                <c:pt idx="29">
                  <c:v>16.829999999999998</c:v>
                </c:pt>
                <c:pt idx="30">
                  <c:v>17.5</c:v>
                </c:pt>
                <c:pt idx="31">
                  <c:v>18.257999999999999</c:v>
                </c:pt>
                <c:pt idx="32">
                  <c:v>18.57</c:v>
                </c:pt>
                <c:pt idx="33">
                  <c:v>18.510000000000002</c:v>
                </c:pt>
                <c:pt idx="34">
                  <c:v>18.04</c:v>
                </c:pt>
                <c:pt idx="35">
                  <c:v>16.41</c:v>
                </c:pt>
                <c:pt idx="36">
                  <c:v>14.97</c:v>
                </c:pt>
                <c:pt idx="37">
                  <c:v>13.74</c:v>
                </c:pt>
                <c:pt idx="38">
                  <c:v>12.693999999999999</c:v>
                </c:pt>
                <c:pt idx="39">
                  <c:v>11.012</c:v>
                </c:pt>
                <c:pt idx="40">
                  <c:v>9.74</c:v>
                </c:pt>
                <c:pt idx="41">
                  <c:v>7.601</c:v>
                </c:pt>
                <c:pt idx="42">
                  <c:v>6.27</c:v>
                </c:pt>
                <c:pt idx="43">
                  <c:v>4.7690000000000001</c:v>
                </c:pt>
                <c:pt idx="44">
                  <c:v>3.88</c:v>
                </c:pt>
                <c:pt idx="45">
                  <c:v>3.2949999999999999</c:v>
                </c:pt>
                <c:pt idx="46">
                  <c:v>2.8727999999999998</c:v>
                </c:pt>
                <c:pt idx="47">
                  <c:v>2.3102</c:v>
                </c:pt>
                <c:pt idx="48">
                  <c:v>1.958</c:v>
                </c:pt>
                <c:pt idx="49">
                  <c:v>1.4690000000000001</c:v>
                </c:pt>
                <c:pt idx="50">
                  <c:v>1.2150000000000001</c:v>
                </c:pt>
                <c:pt idx="51">
                  <c:v>0.95420000000000005</c:v>
                </c:pt>
                <c:pt idx="52">
                  <c:v>0.8226</c:v>
                </c:pt>
                <c:pt idx="53">
                  <c:v>0.74460000000000004</c:v>
                </c:pt>
              </c:numCache>
            </c:numRef>
          </c:xVal>
          <c:yVal>
            <c:numRef>
              <c:f>'10.E_LET_R'!$AA$41:$AA$94</c:f>
              <c:numCache>
                <c:formatCode>0.00E+00</c:formatCode>
                <c:ptCount val="54"/>
                <c:pt idx="0">
                  <c:v>7.9000000000000008E-3</c:v>
                </c:pt>
                <c:pt idx="1">
                  <c:v>1.04E-2</c:v>
                </c:pt>
                <c:pt idx="2">
                  <c:v>1.2699999999999999E-2</c:v>
                </c:pt>
                <c:pt idx="3">
                  <c:v>1.72E-2</c:v>
                </c:pt>
                <c:pt idx="4">
                  <c:v>2.1600000000000001E-2</c:v>
                </c:pt>
                <c:pt idx="5">
                  <c:v>2.58E-2</c:v>
                </c:pt>
                <c:pt idx="6">
                  <c:v>2.9960000000000001E-2</c:v>
                </c:pt>
                <c:pt idx="7">
                  <c:v>3.8280000000000002E-2</c:v>
                </c:pt>
                <c:pt idx="8">
                  <c:v>4.65E-2</c:v>
                </c:pt>
                <c:pt idx="9">
                  <c:v>6.7100000000000007E-2</c:v>
                </c:pt>
                <c:pt idx="10">
                  <c:v>8.7900000000000006E-2</c:v>
                </c:pt>
                <c:pt idx="11">
                  <c:v>0.1285</c:v>
                </c:pt>
                <c:pt idx="12">
                  <c:v>0.1691</c:v>
                </c:pt>
                <c:pt idx="13">
                  <c:v>0.21030000000000001</c:v>
                </c:pt>
                <c:pt idx="14">
                  <c:v>0.25218000000000002</c:v>
                </c:pt>
                <c:pt idx="15">
                  <c:v>0.33689999999999998</c:v>
                </c:pt>
                <c:pt idx="16">
                  <c:v>0.42169999999999996</c:v>
                </c:pt>
                <c:pt idx="17">
                  <c:v>0.62690000000000001</c:v>
                </c:pt>
                <c:pt idx="18">
                  <c:v>0.81679999999999997</c:v>
                </c:pt>
                <c:pt idx="19">
                  <c:v>1.1499999999999999</c:v>
                </c:pt>
                <c:pt idx="20">
                  <c:v>1.44</c:v>
                </c:pt>
                <c:pt idx="21">
                  <c:v>1.7</c:v>
                </c:pt>
                <c:pt idx="22">
                  <c:v>1.94</c:v>
                </c:pt>
                <c:pt idx="23">
                  <c:v>2.3740000000000001</c:v>
                </c:pt>
                <c:pt idx="24">
                  <c:v>2.76</c:v>
                </c:pt>
                <c:pt idx="25">
                  <c:v>3.6000000000000005</c:v>
                </c:pt>
                <c:pt idx="26">
                  <c:v>4.33</c:v>
                </c:pt>
                <c:pt idx="27">
                  <c:v>5.6000000000000005</c:v>
                </c:pt>
                <c:pt idx="28">
                  <c:v>6.72</c:v>
                </c:pt>
                <c:pt idx="29">
                  <c:v>7.77</c:v>
                </c:pt>
                <c:pt idx="30">
                  <c:v>8.766</c:v>
                </c:pt>
                <c:pt idx="31">
                  <c:v>10.682</c:v>
                </c:pt>
                <c:pt idx="32">
                  <c:v>12.54</c:v>
                </c:pt>
                <c:pt idx="33">
                  <c:v>17.16</c:v>
                </c:pt>
                <c:pt idx="34">
                  <c:v>21.86</c:v>
                </c:pt>
                <c:pt idx="35">
                  <c:v>31.86</c:v>
                </c:pt>
                <c:pt idx="36">
                  <c:v>42.85</c:v>
                </c:pt>
                <c:pt idx="37">
                  <c:v>54.87</c:v>
                </c:pt>
                <c:pt idx="38">
                  <c:v>67.97399999999999</c:v>
                </c:pt>
                <c:pt idx="39">
                  <c:v>97.17</c:v>
                </c:pt>
                <c:pt idx="40">
                  <c:v>130.47</c:v>
                </c:pt>
                <c:pt idx="41">
                  <c:v>231.37</c:v>
                </c:pt>
                <c:pt idx="42">
                  <c:v>356.72</c:v>
                </c:pt>
                <c:pt idx="43">
                  <c:v>676.03</c:v>
                </c:pt>
                <c:pt idx="44">
                  <c:v>1080</c:v>
                </c:pt>
                <c:pt idx="45">
                  <c:v>1560</c:v>
                </c:pt>
                <c:pt idx="46">
                  <c:v>2128</c:v>
                </c:pt>
                <c:pt idx="47">
                  <c:v>3478</c:v>
                </c:pt>
                <c:pt idx="48">
                  <c:v>5100</c:v>
                </c:pt>
                <c:pt idx="49">
                  <c:v>10250</c:v>
                </c:pt>
                <c:pt idx="50">
                  <c:v>16740</c:v>
                </c:pt>
                <c:pt idx="51">
                  <c:v>32950</c:v>
                </c:pt>
                <c:pt idx="52">
                  <c:v>52510</c:v>
                </c:pt>
                <c:pt idx="53">
                  <c:v>74590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'10.E_LET_R'!$AC$40</c:f>
              <c:strCache>
                <c:ptCount val="1"/>
                <c:pt idx="0">
                  <c:v>12C LETe</c:v>
                </c:pt>
              </c:strCache>
            </c:strRef>
          </c:tx>
          <c:spPr>
            <a:ln w="19050">
              <a:solidFill>
                <a:srgbClr val="009999"/>
              </a:solidFill>
              <a:prstDash val="dash"/>
            </a:ln>
          </c:spPr>
          <c:marker>
            <c:symbol val="none"/>
          </c:marker>
          <c:xVal>
            <c:numRef>
              <c:f>'10.E_LET_R'!$AC$41:$AC$94</c:f>
              <c:numCache>
                <c:formatCode>0.00E+00</c:formatCode>
                <c:ptCount val="54"/>
                <c:pt idx="0">
                  <c:v>0.14299999999999999</c:v>
                </c:pt>
                <c:pt idx="1">
                  <c:v>0.17510000000000003</c:v>
                </c:pt>
                <c:pt idx="2">
                  <c:v>0.20216000000000001</c:v>
                </c:pt>
                <c:pt idx="3">
                  <c:v>0.24764000000000003</c:v>
                </c:pt>
                <c:pt idx="4">
                  <c:v>0.28589999999999999</c:v>
                </c:pt>
                <c:pt idx="5">
                  <c:v>0.31979999999999997</c:v>
                </c:pt>
                <c:pt idx="6">
                  <c:v>0.35015999999999997</c:v>
                </c:pt>
                <c:pt idx="7">
                  <c:v>0.40432000000000001</c:v>
                </c:pt>
                <c:pt idx="8">
                  <c:v>0.45219999999999999</c:v>
                </c:pt>
                <c:pt idx="9">
                  <c:v>0.55379999999999996</c:v>
                </c:pt>
                <c:pt idx="10">
                  <c:v>0.64805999999999997</c:v>
                </c:pt>
                <c:pt idx="11">
                  <c:v>0.87065999999999999</c:v>
                </c:pt>
                <c:pt idx="12">
                  <c:v>0.98687999999999998</c:v>
                </c:pt>
                <c:pt idx="13">
                  <c:v>1.0720000000000001</c:v>
                </c:pt>
                <c:pt idx="14">
                  <c:v>1.1419999999999999</c:v>
                </c:pt>
                <c:pt idx="15">
                  <c:v>1.2653999999999999</c:v>
                </c:pt>
                <c:pt idx="16">
                  <c:v>1.381</c:v>
                </c:pt>
                <c:pt idx="17">
                  <c:v>1.6679999999999999</c:v>
                </c:pt>
                <c:pt idx="18">
                  <c:v>1.956</c:v>
                </c:pt>
                <c:pt idx="19">
                  <c:v>2.5032000000000001</c:v>
                </c:pt>
                <c:pt idx="20">
                  <c:v>2.9810000000000003</c:v>
                </c:pt>
                <c:pt idx="21">
                  <c:v>3.3850000000000002</c:v>
                </c:pt>
                <c:pt idx="22">
                  <c:v>3.7138</c:v>
                </c:pt>
                <c:pt idx="23">
                  <c:v>4.21</c:v>
                </c:pt>
                <c:pt idx="24">
                  <c:v>4.5449999999999999</c:v>
                </c:pt>
                <c:pt idx="25">
                  <c:v>4.9640000000000004</c:v>
                </c:pt>
                <c:pt idx="26">
                  <c:v>5.101</c:v>
                </c:pt>
                <c:pt idx="27">
                  <c:v>5.1045999999999996</c:v>
                </c:pt>
                <c:pt idx="28">
                  <c:v>5.0057999999999998</c:v>
                </c:pt>
                <c:pt idx="29">
                  <c:v>4.8899999999999997</c:v>
                </c:pt>
                <c:pt idx="30">
                  <c:v>4.7766000000000002</c:v>
                </c:pt>
                <c:pt idx="31">
                  <c:v>4.5636000000000001</c:v>
                </c:pt>
                <c:pt idx="32">
                  <c:v>4.37</c:v>
                </c:pt>
                <c:pt idx="33">
                  <c:v>3.9470000000000001</c:v>
                </c:pt>
                <c:pt idx="34">
                  <c:v>3.5891999999999999</c:v>
                </c:pt>
                <c:pt idx="35">
                  <c:v>2.9436</c:v>
                </c:pt>
                <c:pt idx="36">
                  <c:v>2.4844000000000004</c:v>
                </c:pt>
                <c:pt idx="37">
                  <c:v>2.1379999999999999</c:v>
                </c:pt>
                <c:pt idx="38">
                  <c:v>1.8774</c:v>
                </c:pt>
                <c:pt idx="39">
                  <c:v>1.5054000000000001</c:v>
                </c:pt>
                <c:pt idx="40">
                  <c:v>1.2569999999999999</c:v>
                </c:pt>
                <c:pt idx="41">
                  <c:v>0.90600000000000003</c:v>
                </c:pt>
                <c:pt idx="42">
                  <c:v>0.72209999999999996</c:v>
                </c:pt>
                <c:pt idx="43">
                  <c:v>0.52415999999999996</c:v>
                </c:pt>
                <c:pt idx="44">
                  <c:v>0.41764000000000001</c:v>
                </c:pt>
                <c:pt idx="45">
                  <c:v>0.34960000000000002</c:v>
                </c:pt>
                <c:pt idx="46">
                  <c:v>0.30392000000000002</c:v>
                </c:pt>
                <c:pt idx="47">
                  <c:v>0.24364</c:v>
                </c:pt>
                <c:pt idx="48">
                  <c:v>0.2059</c:v>
                </c:pt>
                <c:pt idx="49">
                  <c:v>0.1542</c:v>
                </c:pt>
                <c:pt idx="50">
                  <c:v>0.12758</c:v>
                </c:pt>
                <c:pt idx="51">
                  <c:v>0.100076</c:v>
                </c:pt>
                <c:pt idx="52">
                  <c:v>8.6335999999999996E-2</c:v>
                </c:pt>
                <c:pt idx="53">
                  <c:v>7.8060000000000004E-2</c:v>
                </c:pt>
              </c:numCache>
            </c:numRef>
          </c:xVal>
          <c:yVal>
            <c:numRef>
              <c:f>'10.E_LET_R'!$AF$41:$AF$94</c:f>
              <c:numCache>
                <c:formatCode>0.00E+00</c:formatCode>
                <c:ptCount val="54"/>
                <c:pt idx="0">
                  <c:v>5.8000000000000013E-3</c:v>
                </c:pt>
                <c:pt idx="1">
                  <c:v>7.9000000000000025E-3</c:v>
                </c:pt>
                <c:pt idx="2">
                  <c:v>9.8799999999999999E-3</c:v>
                </c:pt>
                <c:pt idx="3">
                  <c:v>1.3820000000000001E-2</c:v>
                </c:pt>
                <c:pt idx="4">
                  <c:v>1.7660000000000002E-2</c:v>
                </c:pt>
                <c:pt idx="5">
                  <c:v>2.1499999999999998E-2</c:v>
                </c:pt>
                <c:pt idx="6">
                  <c:v>2.5320000000000002E-2</c:v>
                </c:pt>
                <c:pt idx="7">
                  <c:v>3.2920000000000005E-2</c:v>
                </c:pt>
                <c:pt idx="8">
                  <c:v>4.0500000000000001E-2</c:v>
                </c:pt>
                <c:pt idx="9">
                  <c:v>5.9300000000000005E-2</c:v>
                </c:pt>
                <c:pt idx="10">
                  <c:v>7.8020000000000006E-2</c:v>
                </c:pt>
                <c:pt idx="11">
                  <c:v>0.11276000000000001</c:v>
                </c:pt>
                <c:pt idx="12">
                  <c:v>0.14582000000000001</c:v>
                </c:pt>
                <c:pt idx="13">
                  <c:v>0.17829999999999999</c:v>
                </c:pt>
                <c:pt idx="14">
                  <c:v>0.21037999999999998</c:v>
                </c:pt>
                <c:pt idx="15">
                  <c:v>0.27301999999999998</c:v>
                </c:pt>
                <c:pt idx="16">
                  <c:v>0.33340000000000003</c:v>
                </c:pt>
                <c:pt idx="17">
                  <c:v>0.47300000000000003</c:v>
                </c:pt>
                <c:pt idx="18">
                  <c:v>0.59664000000000006</c:v>
                </c:pt>
                <c:pt idx="19">
                  <c:v>0.80713999999999997</c:v>
                </c:pt>
                <c:pt idx="20">
                  <c:v>0.98272000000000004</c:v>
                </c:pt>
                <c:pt idx="21">
                  <c:v>1.1399999999999999</c:v>
                </c:pt>
                <c:pt idx="22">
                  <c:v>1.272</c:v>
                </c:pt>
                <c:pt idx="23">
                  <c:v>1.53</c:v>
                </c:pt>
                <c:pt idx="24">
                  <c:v>1.7600000000000002</c:v>
                </c:pt>
                <c:pt idx="25">
                  <c:v>2.2900000000000005</c:v>
                </c:pt>
                <c:pt idx="26">
                  <c:v>2.7959999999999998</c:v>
                </c:pt>
                <c:pt idx="27">
                  <c:v>3.8040000000000007</c:v>
                </c:pt>
                <c:pt idx="28">
                  <c:v>4.8180000000000005</c:v>
                </c:pt>
                <c:pt idx="29">
                  <c:v>5.86</c:v>
                </c:pt>
                <c:pt idx="30">
                  <c:v>6.9220000000000006</c:v>
                </c:pt>
                <c:pt idx="31">
                  <c:v>9.1340000000000003</c:v>
                </c:pt>
                <c:pt idx="32">
                  <c:v>11.44</c:v>
                </c:pt>
                <c:pt idx="33">
                  <c:v>17.66</c:v>
                </c:pt>
                <c:pt idx="34">
                  <c:v>24.538</c:v>
                </c:pt>
                <c:pt idx="35">
                  <c:v>40.498000000000005</c:v>
                </c:pt>
                <c:pt idx="36">
                  <c:v>59.715999999999994</c:v>
                </c:pt>
                <c:pt idx="37">
                  <c:v>82.12</c:v>
                </c:pt>
                <c:pt idx="38">
                  <c:v>108.16200000000001</c:v>
                </c:pt>
                <c:pt idx="39">
                  <c:v>170.16399999999999</c:v>
                </c:pt>
                <c:pt idx="40">
                  <c:v>245.35</c:v>
                </c:pt>
                <c:pt idx="41">
                  <c:v>491.17</c:v>
                </c:pt>
                <c:pt idx="42">
                  <c:v>814.62000000000012</c:v>
                </c:pt>
                <c:pt idx="43">
                  <c:v>1670</c:v>
                </c:pt>
                <c:pt idx="44">
                  <c:v>2786</c:v>
                </c:pt>
                <c:pt idx="45">
                  <c:v>4140</c:v>
                </c:pt>
                <c:pt idx="46">
                  <c:v>5741.9999999999991</c:v>
                </c:pt>
                <c:pt idx="47">
                  <c:v>9576</c:v>
                </c:pt>
                <c:pt idx="48">
                  <c:v>14200</c:v>
                </c:pt>
                <c:pt idx="49">
                  <c:v>28920</c:v>
                </c:pt>
                <c:pt idx="50">
                  <c:v>47544</c:v>
                </c:pt>
                <c:pt idx="51">
                  <c:v>93920</c:v>
                </c:pt>
                <c:pt idx="52">
                  <c:v>149998</c:v>
                </c:pt>
                <c:pt idx="53">
                  <c:v>213030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7"/>
          <c:order val="8"/>
          <c:tx>
            <c:strRef>
              <c:f>'10.E_LET_R'!$D$34</c:f>
              <c:strCache>
                <c:ptCount val="1"/>
                <c:pt idx="0">
                  <c:v>238U Ee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6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'10.E_LET_R'!$D$35:$D$39</c:f>
              <c:numCache>
                <c:formatCode>0.00E+00</c:formatCode>
                <c:ptCount val="5"/>
                <c:pt idx="0">
                  <c:v>8.5379199999999997</c:v>
                </c:pt>
                <c:pt idx="1">
                  <c:v>20.860800000000001</c:v>
                </c:pt>
                <c:pt idx="2">
                  <c:v>79.674000000000007</c:v>
                </c:pt>
                <c:pt idx="3">
                  <c:v>112.456</c:v>
                </c:pt>
                <c:pt idx="4">
                  <c:v>41.803199999999997</c:v>
                </c:pt>
              </c:numCache>
            </c:numRef>
          </c:xVal>
          <c:yVal>
            <c:numRef>
              <c:f>'10.E_LET_R'!$G$35:$G$39</c:f>
              <c:numCache>
                <c:formatCode>0.00E+00</c:formatCode>
                <c:ptCount val="5"/>
                <c:pt idx="0">
                  <c:v>0.48306000000000004</c:v>
                </c:pt>
                <c:pt idx="1">
                  <c:v>4.2484000000000002</c:v>
                </c:pt>
                <c:pt idx="2">
                  <c:v>22.206800000000001</c:v>
                </c:pt>
                <c:pt idx="3">
                  <c:v>103.8664</c:v>
                </c:pt>
                <c:pt idx="4">
                  <c:v>1655.2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09-47F4-A19F-6989FBDDD97B}"/>
            </c:ext>
          </c:extLst>
        </c:ser>
        <c:ser>
          <c:idx val="8"/>
          <c:order val="9"/>
          <c:tx>
            <c:strRef>
              <c:f>'10.E_LET_R'!$I$34</c:f>
              <c:strCache>
                <c:ptCount val="1"/>
                <c:pt idx="0">
                  <c:v>197Au Ee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6600FF"/>
              </a:solidFill>
              <a:ln>
                <a:noFill/>
              </a:ln>
            </c:spPr>
          </c:marker>
          <c:xVal>
            <c:numRef>
              <c:f>'10.E_LET_R'!$I$35:$I$39</c:f>
              <c:numCache>
                <c:formatCode>0.00E+00</c:formatCode>
                <c:ptCount val="5"/>
                <c:pt idx="0">
                  <c:v>7.5622000000000007</c:v>
                </c:pt>
                <c:pt idx="1">
                  <c:v>14.705500000000001</c:v>
                </c:pt>
                <c:pt idx="2">
                  <c:v>69.790999999999997</c:v>
                </c:pt>
                <c:pt idx="3">
                  <c:v>85.640999999999991</c:v>
                </c:pt>
                <c:pt idx="4">
                  <c:v>31.952999999999999</c:v>
                </c:pt>
              </c:numCache>
            </c:numRef>
          </c:xVal>
          <c:yVal>
            <c:numRef>
              <c:f>'10.E_LET_R'!$L$35:$L$39</c:f>
              <c:numCache>
                <c:formatCode>0.00E+00</c:formatCode>
                <c:ptCount val="5"/>
                <c:pt idx="0">
                  <c:v>0.46425</c:v>
                </c:pt>
                <c:pt idx="1">
                  <c:v>4.7995000000000001</c:v>
                </c:pt>
                <c:pt idx="2">
                  <c:v>22.193999999999999</c:v>
                </c:pt>
                <c:pt idx="3">
                  <c:v>107.29300000000001</c:v>
                </c:pt>
                <c:pt idx="4">
                  <c:v>1789.5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09-47F4-A19F-6989FBDDD97B}"/>
            </c:ext>
          </c:extLst>
        </c:ser>
        <c:ser>
          <c:idx val="10"/>
          <c:order val="10"/>
          <c:tx>
            <c:strRef>
              <c:f>'10.E_LET_R'!$N$34</c:f>
              <c:strCache>
                <c:ptCount val="1"/>
                <c:pt idx="0">
                  <c:v>136Xe Ee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'10.E_LET_R'!$N$35:$N$39</c:f>
              <c:numCache>
                <c:formatCode>0.00E+00</c:formatCode>
                <c:ptCount val="5"/>
                <c:pt idx="0">
                  <c:v>4.149</c:v>
                </c:pt>
                <c:pt idx="1">
                  <c:v>17.198</c:v>
                </c:pt>
                <c:pt idx="2">
                  <c:v>53.578000000000003</c:v>
                </c:pt>
                <c:pt idx="3">
                  <c:v>58.675999999999995</c:v>
                </c:pt>
                <c:pt idx="4">
                  <c:v>16.27</c:v>
                </c:pt>
              </c:numCache>
            </c:numRef>
          </c:xVal>
          <c:yVal>
            <c:numRef>
              <c:f>'10.E_LET_R'!$Q$35:$Q$39</c:f>
              <c:numCache>
                <c:formatCode>0.00E+00</c:formatCode>
                <c:ptCount val="5"/>
                <c:pt idx="0">
                  <c:v>0.51283999999999996</c:v>
                </c:pt>
                <c:pt idx="1">
                  <c:v>4.1080000000000005</c:v>
                </c:pt>
                <c:pt idx="2">
                  <c:v>17.809999999999999</c:v>
                </c:pt>
                <c:pt idx="3">
                  <c:v>99.281999999999996</c:v>
                </c:pt>
                <c:pt idx="4">
                  <c:v>2246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09-47F4-A19F-6989FBDDD97B}"/>
            </c:ext>
          </c:extLst>
        </c:ser>
        <c:ser>
          <c:idx val="11"/>
          <c:order val="11"/>
          <c:tx>
            <c:strRef>
              <c:f>'10.E_LET_R'!$S$34</c:f>
              <c:strCache>
                <c:ptCount val="1"/>
                <c:pt idx="0">
                  <c:v>84Kr Ee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'10.E_LET_R'!$S$35:$S$39</c:f>
              <c:numCache>
                <c:formatCode>0.00E+00</c:formatCode>
                <c:ptCount val="5"/>
                <c:pt idx="0">
                  <c:v>2.7806000000000002</c:v>
                </c:pt>
                <c:pt idx="1">
                  <c:v>13.412000000000001</c:v>
                </c:pt>
                <c:pt idx="2">
                  <c:v>36.49</c:v>
                </c:pt>
                <c:pt idx="3">
                  <c:v>31.263999999999999</c:v>
                </c:pt>
                <c:pt idx="4">
                  <c:v>7.4143999999999997</c:v>
                </c:pt>
              </c:numCache>
            </c:numRef>
          </c:xVal>
          <c:yVal>
            <c:numRef>
              <c:f>'10.E_LET_R'!$V$35:$V$39</c:f>
              <c:numCache>
                <c:formatCode>0.00E+00</c:formatCode>
                <c:ptCount val="5"/>
                <c:pt idx="0">
                  <c:v>0.50253999999999999</c:v>
                </c:pt>
                <c:pt idx="1">
                  <c:v>3.7360000000000002</c:v>
                </c:pt>
                <c:pt idx="2">
                  <c:v>15.298</c:v>
                </c:pt>
                <c:pt idx="3">
                  <c:v>103.9</c:v>
                </c:pt>
                <c:pt idx="4">
                  <c:v>2956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09-47F4-A19F-6989FBDDD97B}"/>
            </c:ext>
          </c:extLst>
        </c:ser>
        <c:ser>
          <c:idx val="12"/>
          <c:order val="12"/>
          <c:tx>
            <c:strRef>
              <c:f>'10.E_LET_R'!$X$34</c:f>
              <c:strCache>
                <c:ptCount val="1"/>
                <c:pt idx="0">
                  <c:v>40Ar Ee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008000"/>
              </a:solidFill>
              <a:ln>
                <a:noFill/>
              </a:ln>
            </c:spPr>
          </c:marker>
          <c:xVal>
            <c:numRef>
              <c:f>'10.E_LET_R'!$X$35:$X$39</c:f>
              <c:numCache>
                <c:formatCode>0.00E+00</c:formatCode>
                <c:ptCount val="5"/>
                <c:pt idx="0">
                  <c:v>2.552</c:v>
                </c:pt>
                <c:pt idx="1">
                  <c:v>8.9440000000000008</c:v>
                </c:pt>
                <c:pt idx="2">
                  <c:v>18.57</c:v>
                </c:pt>
                <c:pt idx="3">
                  <c:v>9.74</c:v>
                </c:pt>
                <c:pt idx="4">
                  <c:v>1.958</c:v>
                </c:pt>
              </c:numCache>
            </c:numRef>
          </c:xVal>
          <c:yVal>
            <c:numRef>
              <c:f>'10.E_LET_R'!$AA$35:$AA$39</c:f>
              <c:numCache>
                <c:formatCode>0.00E+00</c:formatCode>
                <c:ptCount val="5"/>
                <c:pt idx="0">
                  <c:v>0.42169999999999996</c:v>
                </c:pt>
                <c:pt idx="1">
                  <c:v>2.76</c:v>
                </c:pt>
                <c:pt idx="2">
                  <c:v>12.54</c:v>
                </c:pt>
                <c:pt idx="3">
                  <c:v>130.47</c:v>
                </c:pt>
                <c:pt idx="4">
                  <c:v>5100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509-47F4-A19F-6989FBDDD97B}"/>
            </c:ext>
          </c:extLst>
        </c:ser>
        <c:ser>
          <c:idx val="13"/>
          <c:order val="13"/>
          <c:tx>
            <c:strRef>
              <c:f>'10.E_LET_R'!$AC$34</c:f>
              <c:strCache>
                <c:ptCount val="1"/>
                <c:pt idx="0">
                  <c:v>12C Ee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009999"/>
              </a:solidFill>
              <a:ln>
                <a:noFill/>
              </a:ln>
            </c:spPr>
          </c:marker>
          <c:xVal>
            <c:numRef>
              <c:f>'10.E_LET_R'!$AC$35:$AC$39</c:f>
              <c:numCache>
                <c:formatCode>0.00E+00</c:formatCode>
                <c:ptCount val="5"/>
                <c:pt idx="0">
                  <c:v>1.381</c:v>
                </c:pt>
                <c:pt idx="1">
                  <c:v>4.5449999999999999</c:v>
                </c:pt>
                <c:pt idx="2">
                  <c:v>4.37</c:v>
                </c:pt>
                <c:pt idx="3">
                  <c:v>1.2569999999999999</c:v>
                </c:pt>
                <c:pt idx="4">
                  <c:v>0.2059</c:v>
                </c:pt>
              </c:numCache>
            </c:numRef>
          </c:xVal>
          <c:yVal>
            <c:numRef>
              <c:f>'10.E_LET_R'!$AF$35:$AF$39</c:f>
              <c:numCache>
                <c:formatCode>0.00E+00</c:formatCode>
                <c:ptCount val="5"/>
                <c:pt idx="0">
                  <c:v>0.33340000000000003</c:v>
                </c:pt>
                <c:pt idx="1">
                  <c:v>1.7600000000000002</c:v>
                </c:pt>
                <c:pt idx="2">
                  <c:v>11.44</c:v>
                </c:pt>
                <c:pt idx="3">
                  <c:v>245.35</c:v>
                </c:pt>
                <c:pt idx="4">
                  <c:v>14200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509-47F4-A19F-6989FBDDD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27808"/>
        <c:axId val="548728200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6"/>
                <c:tx>
                  <c:strRef>
                    <c:extLst>
                      <c:ext uri="{02D57815-91ED-43cb-92C2-25804820EDAC}">
                        <c15:formulaRef>
                          <c15:sqref>'10.E_LET_R'!$AH$40</c15:sqref>
                        </c15:formulaRef>
                      </c:ext>
                    </c:extLst>
                    <c:strCache>
                      <c:ptCount val="1"/>
                      <c:pt idx="0">
                        <c:v>4He LETe</c:v>
                      </c:pt>
                    </c:strCache>
                  </c:strRef>
                </c:tx>
                <c:spPr>
                  <a:ln w="19050">
                    <a:solidFill>
                      <a:srgbClr val="808000"/>
                    </a:solidFill>
                    <a:prstDash val="dash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'10.E_LET_R'!$AH$41:$AH$94</c15:sqref>
                        </c15:formulaRef>
                      </c:ext>
                    </c:extLst>
                    <c:numCache>
                      <c:formatCode>0.00E+00</c:formatCode>
                      <c:ptCount val="54"/>
                      <c:pt idx="0">
                        <c:v>4.6210055999999999E-2</c:v>
                      </c:pt>
                      <c:pt idx="1">
                        <c:v>5.6590046200000001E-2</c:v>
                      </c:pt>
                      <c:pt idx="2">
                        <c:v>6.5350039600000007E-2</c:v>
                      </c:pt>
                      <c:pt idx="3">
                        <c:v>8.0030000000000004E-2</c:v>
                      </c:pt>
                      <c:pt idx="4">
                        <c:v>9.2410000000000006E-2</c:v>
                      </c:pt>
                      <c:pt idx="5">
                        <c:v>0.1033</c:v>
                      </c:pt>
                      <c:pt idx="6">
                        <c:v>0.11314</c:v>
                      </c:pt>
                      <c:pt idx="7">
                        <c:v>0.13066000000000003</c:v>
                      </c:pt>
                      <c:pt idx="8">
                        <c:v>0.14610000000000001</c:v>
                      </c:pt>
                      <c:pt idx="9">
                        <c:v>0.17899999999999999</c:v>
                      </c:pt>
                      <c:pt idx="10">
                        <c:v>0.20660000000000001</c:v>
                      </c:pt>
                      <c:pt idx="11">
                        <c:v>0.25269999999999998</c:v>
                      </c:pt>
                      <c:pt idx="12">
                        <c:v>0.29339999999999999</c:v>
                      </c:pt>
                      <c:pt idx="13">
                        <c:v>0.33439999999999998</c:v>
                      </c:pt>
                      <c:pt idx="14">
                        <c:v>0.37452000000000002</c:v>
                      </c:pt>
                      <c:pt idx="15">
                        <c:v>0.44969999999999999</c:v>
                      </c:pt>
                      <c:pt idx="16">
                        <c:v>0.51780000000000004</c:v>
                      </c:pt>
                      <c:pt idx="17">
                        <c:v>0.66439999999999999</c:v>
                      </c:pt>
                      <c:pt idx="18">
                        <c:v>0.78590000000000004</c:v>
                      </c:pt>
                      <c:pt idx="19">
                        <c:v>0.97640000000000005</c:v>
                      </c:pt>
                      <c:pt idx="20">
                        <c:v>1.1160000000000001</c:v>
                      </c:pt>
                      <c:pt idx="21">
                        <c:v>1.22</c:v>
                      </c:pt>
                      <c:pt idx="22">
                        <c:v>1.2952000000000001</c:v>
                      </c:pt>
                      <c:pt idx="23">
                        <c:v>1.3906000000000001</c:v>
                      </c:pt>
                      <c:pt idx="24">
                        <c:v>1.4359999999999999</c:v>
                      </c:pt>
                      <c:pt idx="25">
                        <c:v>1.4410000000000001</c:v>
                      </c:pt>
                      <c:pt idx="26">
                        <c:v>1.3839999999999999</c:v>
                      </c:pt>
                      <c:pt idx="27">
                        <c:v>1.24</c:v>
                      </c:pt>
                      <c:pt idx="28">
                        <c:v>1.111</c:v>
                      </c:pt>
                      <c:pt idx="29">
                        <c:v>1.0049999999999999</c:v>
                      </c:pt>
                      <c:pt idx="30">
                        <c:v>0.91952</c:v>
                      </c:pt>
                      <c:pt idx="31">
                        <c:v>0.78873999999999989</c:v>
                      </c:pt>
                      <c:pt idx="32">
                        <c:v>0.69469999999999998</c:v>
                      </c:pt>
                      <c:pt idx="33">
                        <c:v>0.54459999999999997</c:v>
                      </c:pt>
                      <c:pt idx="34">
                        <c:v>0.45450000000000002</c:v>
                      </c:pt>
                      <c:pt idx="35">
                        <c:v>0.34129999999999999</c:v>
                      </c:pt>
                      <c:pt idx="36">
                        <c:v>0.27729999999999999</c:v>
                      </c:pt>
                      <c:pt idx="37">
                        <c:v>0.23530000000000001</c:v>
                      </c:pt>
                      <c:pt idx="38">
                        <c:v>0.20566000000000001</c:v>
                      </c:pt>
                      <c:pt idx="39">
                        <c:v>0.16526000000000002</c:v>
                      </c:pt>
                      <c:pt idx="40">
                        <c:v>0.13919999999999999</c:v>
                      </c:pt>
                      <c:pt idx="41">
                        <c:v>0.1016</c:v>
                      </c:pt>
                      <c:pt idx="42">
                        <c:v>8.1030000000000005E-2</c:v>
                      </c:pt>
                      <c:pt idx="43">
                        <c:v>5.8869999999999999E-2</c:v>
                      </c:pt>
                      <c:pt idx="44">
                        <c:v>4.6949999999999999E-2</c:v>
                      </c:pt>
                      <c:pt idx="45">
                        <c:v>3.9449999999999999E-2</c:v>
                      </c:pt>
                      <c:pt idx="46">
                        <c:v>3.4324E-2</c:v>
                      </c:pt>
                      <c:pt idx="47">
                        <c:v>2.7548E-2</c:v>
                      </c:pt>
                      <c:pt idx="48">
                        <c:v>2.334E-2</c:v>
                      </c:pt>
                      <c:pt idx="49">
                        <c:v>1.7520000000000001E-2</c:v>
                      </c:pt>
                      <c:pt idx="50">
                        <c:v>1.4500000000000001E-2</c:v>
                      </c:pt>
                      <c:pt idx="51">
                        <c:v>1.14E-2</c:v>
                      </c:pt>
                      <c:pt idx="52">
                        <c:v>9.8440000000000003E-3</c:v>
                      </c:pt>
                      <c:pt idx="53">
                        <c:v>8.9200000000000008E-3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'10.E_LET_R'!$AK$41:$AK$94</c15:sqref>
                        </c15:formulaRef>
                      </c:ext>
                    </c:extLst>
                    <c:numCache>
                      <c:formatCode>0.00E+00</c:formatCode>
                      <c:ptCount val="54"/>
                      <c:pt idx="0">
                        <c:v>5.30001E-3</c:v>
                      </c:pt>
                      <c:pt idx="1">
                        <c:v>7.300011999999999E-3</c:v>
                      </c:pt>
                      <c:pt idx="2">
                        <c:v>9.4000100000000003E-3</c:v>
                      </c:pt>
                      <c:pt idx="3">
                        <c:v>1.3500000000000003E-2</c:v>
                      </c:pt>
                      <c:pt idx="4">
                        <c:v>1.7499999999999998E-2</c:v>
                      </c:pt>
                      <c:pt idx="5">
                        <c:v>2.1600000000000001E-2</c:v>
                      </c:pt>
                      <c:pt idx="6">
                        <c:v>2.5700000000000004E-2</c:v>
                      </c:pt>
                      <c:pt idx="7">
                        <c:v>3.3979999999999996E-2</c:v>
                      </c:pt>
                      <c:pt idx="8">
                        <c:v>4.2299999999999997E-2</c:v>
                      </c:pt>
                      <c:pt idx="9">
                        <c:v>6.3100000000000003E-2</c:v>
                      </c:pt>
                      <c:pt idx="10">
                        <c:v>8.3699999999999997E-2</c:v>
                      </c:pt>
                      <c:pt idx="11">
                        <c:v>0.124</c:v>
                      </c:pt>
                      <c:pt idx="12">
                        <c:v>0.16270000000000001</c:v>
                      </c:pt>
                      <c:pt idx="13">
                        <c:v>0.1993</c:v>
                      </c:pt>
                      <c:pt idx="14">
                        <c:v>0.23369999999999999</c:v>
                      </c:pt>
                      <c:pt idx="15">
                        <c:v>0.29712</c:v>
                      </c:pt>
                      <c:pt idx="16">
                        <c:v>0.35439999999999999</c:v>
                      </c:pt>
                      <c:pt idx="17">
                        <c:v>0.47859999999999997</c:v>
                      </c:pt>
                      <c:pt idx="18">
                        <c:v>0.58479999999999999</c:v>
                      </c:pt>
                      <c:pt idx="19">
                        <c:v>0.76559999999999995</c:v>
                      </c:pt>
                      <c:pt idx="20">
                        <c:v>0.92159999999999997</c:v>
                      </c:pt>
                      <c:pt idx="21">
                        <c:v>1.06</c:v>
                      </c:pt>
                      <c:pt idx="22">
                        <c:v>1.198</c:v>
                      </c:pt>
                      <c:pt idx="23">
                        <c:v>1.444</c:v>
                      </c:pt>
                      <c:pt idx="24">
                        <c:v>1.68</c:v>
                      </c:pt>
                      <c:pt idx="25">
                        <c:v>2.2700000000000005</c:v>
                      </c:pt>
                      <c:pt idx="26">
                        <c:v>2.88</c:v>
                      </c:pt>
                      <c:pt idx="27">
                        <c:v>4.1800000000000006</c:v>
                      </c:pt>
                      <c:pt idx="28">
                        <c:v>5.65</c:v>
                      </c:pt>
                      <c:pt idx="29">
                        <c:v>7.27</c:v>
                      </c:pt>
                      <c:pt idx="30">
                        <c:v>9.0660000000000007</c:v>
                      </c:pt>
                      <c:pt idx="31">
                        <c:v>13.112000000000002</c:v>
                      </c:pt>
                      <c:pt idx="32">
                        <c:v>17.77</c:v>
                      </c:pt>
                      <c:pt idx="33">
                        <c:v>31.87</c:v>
                      </c:pt>
                      <c:pt idx="34">
                        <c:v>49.23</c:v>
                      </c:pt>
                      <c:pt idx="35">
                        <c:v>93.4</c:v>
                      </c:pt>
                      <c:pt idx="36">
                        <c:v>149.66</c:v>
                      </c:pt>
                      <c:pt idx="37">
                        <c:v>217.26</c:v>
                      </c:pt>
                      <c:pt idx="38">
                        <c:v>296.18199999999996</c:v>
                      </c:pt>
                      <c:pt idx="39">
                        <c:v>484.07600000000002</c:v>
                      </c:pt>
                      <c:pt idx="40">
                        <c:v>711.68</c:v>
                      </c:pt>
                      <c:pt idx="41">
                        <c:v>1450</c:v>
                      </c:pt>
                      <c:pt idx="42">
                        <c:v>2400</c:v>
                      </c:pt>
                      <c:pt idx="43">
                        <c:v>4930</c:v>
                      </c:pt>
                      <c:pt idx="44">
                        <c:v>8230</c:v>
                      </c:pt>
                      <c:pt idx="45">
                        <c:v>12240</c:v>
                      </c:pt>
                      <c:pt idx="46">
                        <c:v>16966</c:v>
                      </c:pt>
                      <c:pt idx="47">
                        <c:v>28244</c:v>
                      </c:pt>
                      <c:pt idx="48">
                        <c:v>41870</c:v>
                      </c:pt>
                      <c:pt idx="49">
                        <c:v>85050</c:v>
                      </c:pt>
                      <c:pt idx="50">
                        <c:v>139410</c:v>
                      </c:pt>
                      <c:pt idx="51">
                        <c:v>275060</c:v>
                      </c:pt>
                      <c:pt idx="52">
                        <c:v>438560</c:v>
                      </c:pt>
                      <c:pt idx="53">
                        <c:v>622900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6-5509-47F4-A19F-6989FBDDD97B}"/>
                  </c:ext>
                </c:extLst>
              </c15:ser>
            </c15:filteredScatterSeries>
            <c15:filteredScatte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'10.E_LET_R'!$AM$40</c15:sqref>
                        </c15:formulaRef>
                      </c:ext>
                    </c:extLst>
                    <c:strCache>
                      <c:ptCount val="1"/>
                      <c:pt idx="0">
                        <c:v>1H LETe</c:v>
                      </c:pt>
                    </c:strCache>
                  </c:strRef>
                </c:tx>
                <c:spPr>
                  <a:ln w="19050">
                    <a:solidFill>
                      <a:srgbClr val="663300"/>
                    </a:solidFill>
                    <a:prstDash val="dash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'10.E_LET_R'!$AM$41:$AM$94</c15:sqref>
                        </c15:formulaRef>
                      </c:ext>
                    </c:extLst>
                    <c:numCache>
                      <c:formatCode>0.00E+00</c:formatCode>
                      <c:ptCount val="54"/>
                      <c:pt idx="0">
                        <c:v>3.3640016499835008E-2</c:v>
                      </c:pt>
                      <c:pt idx="1">
                        <c:v>4.1210135000000002E-2</c:v>
                      </c:pt>
                      <c:pt idx="2">
                        <c:v>4.75801156E-2</c:v>
                      </c:pt>
                      <c:pt idx="3">
                        <c:v>5.8270095200000004E-2</c:v>
                      </c:pt>
                      <c:pt idx="4">
                        <c:v>6.729008160000001E-2</c:v>
                      </c:pt>
                      <c:pt idx="5">
                        <c:v>7.52300734E-2</c:v>
                      </c:pt>
                      <c:pt idx="6">
                        <c:v>8.2410067399999995E-2</c:v>
                      </c:pt>
                      <c:pt idx="7">
                        <c:v>9.5160057399999998E-2</c:v>
                      </c:pt>
                      <c:pt idx="8">
                        <c:v>0.10640005199947999</c:v>
                      </c:pt>
                      <c:pt idx="9">
                        <c:v>0.1303</c:v>
                      </c:pt>
                      <c:pt idx="10">
                        <c:v>0.15049999999999999</c:v>
                      </c:pt>
                      <c:pt idx="11">
                        <c:v>0.18229999999999999</c:v>
                      </c:pt>
                      <c:pt idx="12">
                        <c:v>0.20960000000000001</c:v>
                      </c:pt>
                      <c:pt idx="13">
                        <c:v>0.23219999999999999</c:v>
                      </c:pt>
                      <c:pt idx="14">
                        <c:v>0.25109999999999999</c:v>
                      </c:pt>
                      <c:pt idx="15">
                        <c:v>0.28389999999999999</c:v>
                      </c:pt>
                      <c:pt idx="16">
                        <c:v>0.31419999999999998</c:v>
                      </c:pt>
                      <c:pt idx="17">
                        <c:v>0.38279999999999997</c:v>
                      </c:pt>
                      <c:pt idx="18">
                        <c:v>0.43609999999999999</c:v>
                      </c:pt>
                      <c:pt idx="19">
                        <c:v>0.50090000000000001</c:v>
                      </c:pt>
                      <c:pt idx="20">
                        <c:v>0.52939999999999998</c:v>
                      </c:pt>
                      <c:pt idx="21">
                        <c:v>0.53810000000000002</c:v>
                      </c:pt>
                      <c:pt idx="22">
                        <c:v>0.53620000000000001</c:v>
                      </c:pt>
                      <c:pt idx="23">
                        <c:v>0.51849999999999996</c:v>
                      </c:pt>
                      <c:pt idx="24">
                        <c:v>0.49469999999999997</c:v>
                      </c:pt>
                      <c:pt idx="25">
                        <c:v>0.43740000000000001</c:v>
                      </c:pt>
                      <c:pt idx="26">
                        <c:v>0.39169999999999999</c:v>
                      </c:pt>
                      <c:pt idx="27">
                        <c:v>0.3276</c:v>
                      </c:pt>
                      <c:pt idx="28">
                        <c:v>0.28489999999999999</c:v>
                      </c:pt>
                      <c:pt idx="29">
                        <c:v>0.25430000000000003</c:v>
                      </c:pt>
                      <c:pt idx="30">
                        <c:v>0.23109999999999997</c:v>
                      </c:pt>
                      <c:pt idx="31">
                        <c:v>0.1978</c:v>
                      </c:pt>
                      <c:pt idx="32">
                        <c:v>0.17469999999999999</c:v>
                      </c:pt>
                      <c:pt idx="33">
                        <c:v>0.13539999999999999</c:v>
                      </c:pt>
                      <c:pt idx="34">
                        <c:v>0.1118</c:v>
                      </c:pt>
                      <c:pt idx="35">
                        <c:v>8.4390000000000007E-2</c:v>
                      </c:pt>
                      <c:pt idx="36">
                        <c:v>6.8659999999999999E-2</c:v>
                      </c:pt>
                      <c:pt idx="37">
                        <c:v>5.8310000000000001E-2</c:v>
                      </c:pt>
                      <c:pt idx="38">
                        <c:v>5.0930000000000003E-2</c:v>
                      </c:pt>
                      <c:pt idx="39">
                        <c:v>4.1009999999999998E-2</c:v>
                      </c:pt>
                      <c:pt idx="40">
                        <c:v>3.458E-2</c:v>
                      </c:pt>
                      <c:pt idx="41">
                        <c:v>2.5260000000000001E-2</c:v>
                      </c:pt>
                      <c:pt idx="42">
                        <c:v>2.017E-2</c:v>
                      </c:pt>
                      <c:pt idx="43">
                        <c:v>1.4659999999999999E-2</c:v>
                      </c:pt>
                      <c:pt idx="44">
                        <c:v>1.17E-2</c:v>
                      </c:pt>
                      <c:pt idx="45">
                        <c:v>9.8340000000000007E-3</c:v>
                      </c:pt>
                      <c:pt idx="46">
                        <c:v>8.5430000000000002E-3</c:v>
                      </c:pt>
                      <c:pt idx="47">
                        <c:v>6.868E-3</c:v>
                      </c:pt>
                      <c:pt idx="48">
                        <c:v>5.8230000000000001E-3</c:v>
                      </c:pt>
                      <c:pt idx="49">
                        <c:v>4.372E-3</c:v>
                      </c:pt>
                      <c:pt idx="50">
                        <c:v>3.6189999999999998E-3</c:v>
                      </c:pt>
                      <c:pt idx="51">
                        <c:v>2.8470000000000001E-3</c:v>
                      </c:pt>
                      <c:pt idx="52">
                        <c:v>2.4589999999999998E-3</c:v>
                      </c:pt>
                      <c:pt idx="53">
                        <c:v>2.2279999999999999E-3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'10.E_LET_R'!$AP$41:$AP$93</c15:sqref>
                        </c15:formulaRef>
                      </c:ext>
                    </c:extLst>
                    <c:numCache>
                      <c:formatCode>0.00E+00</c:formatCode>
                      <c:ptCount val="53"/>
                      <c:pt idx="0">
                        <c:v>2.7000019999800003E-3</c:v>
                      </c:pt>
                      <c:pt idx="1">
                        <c:v>3.6000200000000002E-3</c:v>
                      </c:pt>
                      <c:pt idx="2">
                        <c:v>4.5000200000000004E-3</c:v>
                      </c:pt>
                      <c:pt idx="3">
                        <c:v>6.3000160000000003E-3</c:v>
                      </c:pt>
                      <c:pt idx="4">
                        <c:v>8.0000160000000004E-3</c:v>
                      </c:pt>
                      <c:pt idx="5">
                        <c:v>9.6000180000000018E-3</c:v>
                      </c:pt>
                      <c:pt idx="6">
                        <c:v>1.1300016000000001E-2</c:v>
                      </c:pt>
                      <c:pt idx="7">
                        <c:v>1.4500015999999999E-2</c:v>
                      </c:pt>
                      <c:pt idx="8">
                        <c:v>1.7700015999840002E-2</c:v>
                      </c:pt>
                      <c:pt idx="9">
                        <c:v>2.5399999999999999E-2</c:v>
                      </c:pt>
                      <c:pt idx="10">
                        <c:v>3.2899999999999999E-2</c:v>
                      </c:pt>
                      <c:pt idx="11">
                        <c:v>4.7299999999999995E-2</c:v>
                      </c:pt>
                      <c:pt idx="12">
                        <c:v>6.1100000000000002E-2</c:v>
                      </c:pt>
                      <c:pt idx="13">
                        <c:v>7.4200000000000002E-2</c:v>
                      </c:pt>
                      <c:pt idx="14">
                        <c:v>8.6900000000000005E-2</c:v>
                      </c:pt>
                      <c:pt idx="15">
                        <c:v>0.1111</c:v>
                      </c:pt>
                      <c:pt idx="16">
                        <c:v>0.13389999999999999</c:v>
                      </c:pt>
                      <c:pt idx="17">
                        <c:v>0.18560000000000001</c:v>
                      </c:pt>
                      <c:pt idx="18">
                        <c:v>0.23170000000000002</c:v>
                      </c:pt>
                      <c:pt idx="19">
                        <c:v>0.31480000000000002</c:v>
                      </c:pt>
                      <c:pt idx="20">
                        <c:v>0.39269999999999999</c:v>
                      </c:pt>
                      <c:pt idx="21">
                        <c:v>0.46920000000000001</c:v>
                      </c:pt>
                      <c:pt idx="22">
                        <c:v>0.54589999999999994</c:v>
                      </c:pt>
                      <c:pt idx="23">
                        <c:v>0.70340000000000003</c:v>
                      </c:pt>
                      <c:pt idx="24">
                        <c:v>0.86869999999999992</c:v>
                      </c:pt>
                      <c:pt idx="25">
                        <c:v>1.3200000000000003</c:v>
                      </c:pt>
                      <c:pt idx="26">
                        <c:v>1.83</c:v>
                      </c:pt>
                      <c:pt idx="27">
                        <c:v>3.0300000000000007</c:v>
                      </c:pt>
                      <c:pt idx="28">
                        <c:v>4.42</c:v>
                      </c:pt>
                      <c:pt idx="29">
                        <c:v>6.01</c:v>
                      </c:pt>
                      <c:pt idx="30">
                        <c:v>7.7700000000000014</c:v>
                      </c:pt>
                      <c:pt idx="31">
                        <c:v>11.79</c:v>
                      </c:pt>
                      <c:pt idx="32">
                        <c:v>16.399999999999999</c:v>
                      </c:pt>
                      <c:pt idx="33">
                        <c:v>30.43</c:v>
                      </c:pt>
                      <c:pt idx="34">
                        <c:v>47.92</c:v>
                      </c:pt>
                      <c:pt idx="35">
                        <c:v>92.52</c:v>
                      </c:pt>
                      <c:pt idx="36">
                        <c:v>149.16</c:v>
                      </c:pt>
                      <c:pt idx="37">
                        <c:v>217.12</c:v>
                      </c:pt>
                      <c:pt idx="38">
                        <c:v>295.97000000000003</c:v>
                      </c:pt>
                      <c:pt idx="39">
                        <c:v>484.78</c:v>
                      </c:pt>
                      <c:pt idx="40">
                        <c:v>713.38</c:v>
                      </c:pt>
                      <c:pt idx="41">
                        <c:v>1450</c:v>
                      </c:pt>
                      <c:pt idx="42">
                        <c:v>2410</c:v>
                      </c:pt>
                      <c:pt idx="43">
                        <c:v>4940</c:v>
                      </c:pt>
                      <c:pt idx="44">
                        <c:v>8240</c:v>
                      </c:pt>
                      <c:pt idx="45">
                        <c:v>12260</c:v>
                      </c:pt>
                      <c:pt idx="46">
                        <c:v>16950</c:v>
                      </c:pt>
                      <c:pt idx="47">
                        <c:v>28240</c:v>
                      </c:pt>
                      <c:pt idx="48">
                        <c:v>41870</c:v>
                      </c:pt>
                      <c:pt idx="49">
                        <c:v>85050</c:v>
                      </c:pt>
                      <c:pt idx="50">
                        <c:v>139410</c:v>
                      </c:pt>
                      <c:pt idx="51">
                        <c:v>274970</c:v>
                      </c:pt>
                      <c:pt idx="52">
                        <c:v>438370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5509-47F4-A19F-6989FBDDD97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'10.E_LET_R'!$AH$34</c15:sqref>
                        </c15:formulaRef>
                      </c:ext>
                    </c:extLst>
                    <c:strCache>
                      <c:ptCount val="1"/>
                      <c:pt idx="0">
                        <c:v>4He Ee</c:v>
                      </c:pt>
                    </c:strCache>
                  </c:strRef>
                </c:tx>
                <c:spPr>
                  <a:ln>
                    <a:noFill/>
                  </a:ln>
                </c:spPr>
                <c:marker>
                  <c:symbol val="circle"/>
                  <c:size val="6"/>
                  <c:spPr>
                    <a:solidFill>
                      <a:srgbClr val="808000"/>
                    </a:solidFill>
                    <a:ln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'10.E_LET_R'!$AH$35:$AH$39</c15:sqref>
                        </c15:formulaRef>
                      </c:ext>
                    </c:extLst>
                    <c:numCache>
                      <c:formatCode>0.00E+00</c:formatCode>
                      <c:ptCount val="5"/>
                      <c:pt idx="0">
                        <c:v>0.51780000000000004</c:v>
                      </c:pt>
                      <c:pt idx="1">
                        <c:v>1.4359999999999999</c:v>
                      </c:pt>
                      <c:pt idx="2">
                        <c:v>0.69469999999999998</c:v>
                      </c:pt>
                      <c:pt idx="3">
                        <c:v>0.13919999999999999</c:v>
                      </c:pt>
                      <c:pt idx="4">
                        <c:v>2.334E-2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'10.E_LET_R'!$AK$35:$AK$39</c15:sqref>
                        </c15:formulaRef>
                      </c:ext>
                    </c:extLst>
                    <c:numCache>
                      <c:formatCode>0.00E+00</c:formatCode>
                      <c:ptCount val="5"/>
                      <c:pt idx="0">
                        <c:v>0.35439999999999999</c:v>
                      </c:pt>
                      <c:pt idx="1">
                        <c:v>1.68</c:v>
                      </c:pt>
                      <c:pt idx="2">
                        <c:v>17.77</c:v>
                      </c:pt>
                      <c:pt idx="3">
                        <c:v>711.68</c:v>
                      </c:pt>
                      <c:pt idx="4">
                        <c:v>41870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5509-47F4-A19F-6989FBDDD97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'10.E_LET_R'!$AM$34</c15:sqref>
                        </c15:formulaRef>
                      </c:ext>
                    </c:extLst>
                    <c:strCache>
                      <c:ptCount val="1"/>
                      <c:pt idx="0">
                        <c:v>1H Ee</c:v>
                      </c:pt>
                    </c:strCache>
                  </c:strRef>
                </c:tx>
                <c:spPr>
                  <a:ln>
                    <a:noFill/>
                  </a:ln>
                </c:spPr>
                <c:marker>
                  <c:symbol val="circle"/>
                  <c:size val="6"/>
                  <c:spPr>
                    <a:solidFill>
                      <a:srgbClr val="663300"/>
                    </a:solidFill>
                    <a:ln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'10.E_LET_R'!$AM$35:$AM$39</c15:sqref>
                        </c15:formulaRef>
                      </c:ext>
                    </c:extLst>
                    <c:numCache>
                      <c:formatCode>0.00E+00</c:formatCode>
                      <c:ptCount val="5"/>
                      <c:pt idx="0">
                        <c:v>0.31419999999999998</c:v>
                      </c:pt>
                      <c:pt idx="1">
                        <c:v>0.49469999999999997</c:v>
                      </c:pt>
                      <c:pt idx="2">
                        <c:v>0.17469999999999999</c:v>
                      </c:pt>
                      <c:pt idx="3">
                        <c:v>3.458E-2</c:v>
                      </c:pt>
                      <c:pt idx="4">
                        <c:v>5.8230000000000001E-3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'10.E_LET_R'!$AP$35:$AP$39</c15:sqref>
                        </c15:formulaRef>
                      </c:ext>
                    </c:extLst>
                    <c:numCache>
                      <c:formatCode>0.00E+00</c:formatCode>
                      <c:ptCount val="5"/>
                      <c:pt idx="0">
                        <c:v>0.13389999999999999</c:v>
                      </c:pt>
                      <c:pt idx="1">
                        <c:v>0.86869999999999992</c:v>
                      </c:pt>
                      <c:pt idx="2">
                        <c:v>16.399999999999999</c:v>
                      </c:pt>
                      <c:pt idx="3">
                        <c:v>713.38</c:v>
                      </c:pt>
                      <c:pt idx="4">
                        <c:v>41870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5509-47F4-A19F-6989FBDDD97B}"/>
                  </c:ext>
                </c:extLst>
              </c15:ser>
            </c15:filteredScatterSeries>
          </c:ext>
        </c:extLst>
      </c:scatterChart>
      <c:valAx>
        <c:axId val="548727808"/>
        <c:scaling>
          <c:logBase val="10"/>
          <c:orientation val="minMax"/>
          <c:max val="200"/>
          <c:min val="1"/>
        </c:scaling>
        <c:delete val="0"/>
        <c:axPos val="b"/>
        <c:majorGridlines>
          <c:spPr>
            <a:ln w="12700">
              <a:prstDash val="sysDash"/>
            </a:ln>
          </c:spPr>
        </c:majorGridlines>
        <c:minorGridlines>
          <c:spPr>
            <a:ln w="15875">
              <a:solidFill>
                <a:srgbClr val="CCECFF"/>
              </a:solidFill>
            </a:ln>
          </c:spPr>
        </c:minorGridlines>
        <c:title>
          <c:tx>
            <c:strRef>
              <c:f>'10.E_LET_R'!$P$5</c:f>
              <c:strCache>
                <c:ptCount val="1"/>
                <c:pt idx="0">
                  <c:v>LET elec. [MeV/(mg/cm2)]</c:v>
                </c:pt>
              </c:strCache>
            </c:strRef>
          </c:tx>
          <c:overlay val="0"/>
          <c:spPr>
            <a:noFill/>
          </c:spPr>
          <c:txPr>
            <a:bodyPr/>
            <a:lstStyle/>
            <a:p>
              <a:pPr>
                <a:defRPr/>
              </a:pPr>
              <a:endParaRPr lang="ja-JP"/>
            </a:p>
          </c:tx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48728200"/>
        <c:crosses val="autoZero"/>
        <c:crossBetween val="midCat"/>
      </c:valAx>
      <c:valAx>
        <c:axId val="548728200"/>
        <c:scaling>
          <c:logBase val="10"/>
          <c:orientation val="minMax"/>
          <c:max val="5000"/>
          <c:min val="10"/>
        </c:scaling>
        <c:delete val="0"/>
        <c:axPos val="l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</c:majorGridlines>
        <c:minorGridlines>
          <c:spPr>
            <a:ln w="15875"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Range [</a:t>
                </a:r>
                <a:r>
                  <a:rPr lang="el-GR" altLang="ja-JP"/>
                  <a:t>μ</a:t>
                </a:r>
                <a:r>
                  <a:rPr lang="en-US" altLang="ja-JP"/>
                  <a:t>m]</a:t>
                </a:r>
              </a:p>
            </c:rich>
          </c:tx>
          <c:layout>
            <c:manualLayout>
              <c:xMode val="edge"/>
              <c:yMode val="edge"/>
              <c:x val="8.1297061228002201E-3"/>
              <c:y val="0.32686110104437782"/>
            </c:manualLayout>
          </c:layout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48727808"/>
        <c:crosses val="autoZero"/>
        <c:crossBetween val="midCat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'10.E_LET_R'!$D$95</c:f>
              <c:strCache>
                <c:ptCount val="1"/>
                <c:pt idx="0">
                  <c:v>238U avLETe</c:v>
                </c:pt>
              </c:strCache>
            </c:strRef>
          </c:tx>
          <c:spPr>
            <a:ln w="28575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'10.E_LET_R'!$D$96:$D$164</c:f>
              <c:numCache>
                <c:formatCode>0.00E+00</c:formatCode>
                <c:ptCount val="69"/>
                <c:pt idx="0">
                  <c:v>1.07012</c:v>
                </c:pt>
                <c:pt idx="1">
                  <c:v>1.3106</c:v>
                </c:pt>
                <c:pt idx="2">
                  <c:v>1.51308</c:v>
                </c:pt>
                <c:pt idx="3">
                  <c:v>1.8527799999999999</c:v>
                </c:pt>
                <c:pt idx="4">
                  <c:v>2.1397599999999999</c:v>
                </c:pt>
                <c:pt idx="5">
                  <c:v>2.3928000000000003</c:v>
                </c:pt>
                <c:pt idx="6">
                  <c:v>2.62148</c:v>
                </c:pt>
                <c:pt idx="7">
                  <c:v>3.0262000000000002</c:v>
                </c:pt>
                <c:pt idx="8">
                  <c:v>3.3835600000000001</c:v>
                </c:pt>
                <c:pt idx="9">
                  <c:v>4.1443200000000004</c:v>
                </c:pt>
                <c:pt idx="10">
                  <c:v>4.7746399999999998</c:v>
                </c:pt>
                <c:pt idx="11">
                  <c:v>5.9814800000000004</c:v>
                </c:pt>
                <c:pt idx="12">
                  <c:v>6.8435199999999998</c:v>
                </c:pt>
                <c:pt idx="13">
                  <c:v>7.358200000000001</c:v>
                </c:pt>
                <c:pt idx="14">
                  <c:v>7.6743999999999994</c:v>
                </c:pt>
                <c:pt idx="15">
                  <c:v>8.1048799999999996</c:v>
                </c:pt>
                <c:pt idx="16">
                  <c:v>8.5379199999999997</c:v>
                </c:pt>
                <c:pt idx="17">
                  <c:v>9.9566400000000002</c:v>
                </c:pt>
                <c:pt idx="18">
                  <c:v>11.603999999999999</c:v>
                </c:pt>
                <c:pt idx="19">
                  <c:v>14.571399999999999</c:v>
                </c:pt>
                <c:pt idx="20">
                  <c:v>16.6692</c:v>
                </c:pt>
                <c:pt idx="21">
                  <c:v>18.022000000000002</c:v>
                </c:pt>
                <c:pt idx="22">
                  <c:v>18.868400000000001</c:v>
                </c:pt>
                <c:pt idx="23">
                  <c:v>19.9176</c:v>
                </c:pt>
                <c:pt idx="24">
                  <c:v>20.860800000000001</c:v>
                </c:pt>
                <c:pt idx="25">
                  <c:v>24.367600000000003</c:v>
                </c:pt>
                <c:pt idx="26">
                  <c:v>29.188000000000002</c:v>
                </c:pt>
                <c:pt idx="27">
                  <c:v>39.337200000000003</c:v>
                </c:pt>
                <c:pt idx="28">
                  <c:v>48.228400000000001</c:v>
                </c:pt>
                <c:pt idx="29">
                  <c:v>55.667000000000002</c:v>
                </c:pt>
                <c:pt idx="30">
                  <c:v>61.8964</c:v>
                </c:pt>
                <c:pt idx="31">
                  <c:v>71.8536</c:v>
                </c:pt>
                <c:pt idx="32">
                  <c:v>79.674000000000007</c:v>
                </c:pt>
                <c:pt idx="33">
                  <c:v>93.921999999999997</c:v>
                </c:pt>
                <c:pt idx="34">
                  <c:v>103.72</c:v>
                </c:pt>
                <c:pt idx="35">
                  <c:v>113.236</c:v>
                </c:pt>
                <c:pt idx="36">
                  <c:v>117.672</c:v>
                </c:pt>
                <c:pt idx="37">
                  <c:v>119.26</c:v>
                </c:pt>
                <c:pt idx="38">
                  <c:v>119.116</c:v>
                </c:pt>
                <c:pt idx="39">
                  <c:v>118.07000000000001</c:v>
                </c:pt>
                <c:pt idx="40">
                  <c:v>116.42</c:v>
                </c:pt>
                <c:pt idx="41">
                  <c:v>114.5072</c:v>
                </c:pt>
                <c:pt idx="42">
                  <c:v>112.456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'10.E_LET_R'!$G$96:$G$164</c:f>
              <c:numCache>
                <c:formatCode>0.00E+00</c:formatCode>
                <c:ptCount val="69"/>
                <c:pt idx="0">
                  <c:v>1.9220000000000001E-2</c:v>
                </c:pt>
                <c:pt idx="1">
                  <c:v>2.3852000000000002E-2</c:v>
                </c:pt>
                <c:pt idx="2">
                  <c:v>2.7984000000000002E-2</c:v>
                </c:pt>
                <c:pt idx="3">
                  <c:v>3.5306000000000004E-2</c:v>
                </c:pt>
                <c:pt idx="4">
                  <c:v>4.2004E-2</c:v>
                </c:pt>
                <c:pt idx="5">
                  <c:v>4.8340000000000001E-2</c:v>
                </c:pt>
                <c:pt idx="6">
                  <c:v>5.4272000000000008E-2</c:v>
                </c:pt>
                <c:pt idx="7">
                  <c:v>6.5492000000000009E-2</c:v>
                </c:pt>
                <c:pt idx="8">
                  <c:v>7.6259999999999994E-2</c:v>
                </c:pt>
                <c:pt idx="9">
                  <c:v>0.10152799999999999</c:v>
                </c:pt>
                <c:pt idx="10">
                  <c:v>0.12554799999999999</c:v>
                </c:pt>
                <c:pt idx="11">
                  <c:v>0.171432</c:v>
                </c:pt>
                <c:pt idx="12">
                  <c:v>0.21572</c:v>
                </c:pt>
                <c:pt idx="13">
                  <c:v>0.25946000000000002</c:v>
                </c:pt>
                <c:pt idx="14">
                  <c:v>0.30330799999999997</c:v>
                </c:pt>
                <c:pt idx="15">
                  <c:v>0.39235600000000004</c:v>
                </c:pt>
                <c:pt idx="16">
                  <c:v>0.48306000000000004</c:v>
                </c:pt>
                <c:pt idx="17">
                  <c:v>0.713808</c:v>
                </c:pt>
                <c:pt idx="18">
                  <c:v>0.94331199999999993</c:v>
                </c:pt>
                <c:pt idx="19">
                  <c:v>1.3852</c:v>
                </c:pt>
                <c:pt idx="20">
                  <c:v>1.8084</c:v>
                </c:pt>
                <c:pt idx="21">
                  <c:v>2.2230000000000003</c:v>
                </c:pt>
                <c:pt idx="22">
                  <c:v>2.6276000000000002</c:v>
                </c:pt>
                <c:pt idx="23">
                  <c:v>3.4367999999999999</c:v>
                </c:pt>
                <c:pt idx="24">
                  <c:v>4.2484000000000002</c:v>
                </c:pt>
                <c:pt idx="25">
                  <c:v>6.1864000000000008</c:v>
                </c:pt>
                <c:pt idx="26">
                  <c:v>7.8936000000000011</c:v>
                </c:pt>
                <c:pt idx="27">
                  <c:v>10.690000000000001</c:v>
                </c:pt>
                <c:pt idx="28">
                  <c:v>12.927200000000001</c:v>
                </c:pt>
                <c:pt idx="29">
                  <c:v>14.843</c:v>
                </c:pt>
                <c:pt idx="30">
                  <c:v>16.537600000000001</c:v>
                </c:pt>
                <c:pt idx="31">
                  <c:v>19.538800000000002</c:v>
                </c:pt>
                <c:pt idx="32">
                  <c:v>22.206800000000001</c:v>
                </c:pt>
                <c:pt idx="33">
                  <c:v>28.046399999999998</c:v>
                </c:pt>
                <c:pt idx="34">
                  <c:v>33.186399999999999</c:v>
                </c:pt>
                <c:pt idx="35">
                  <c:v>42.547800000000002</c:v>
                </c:pt>
                <c:pt idx="36">
                  <c:v>51.383199999999995</c:v>
                </c:pt>
                <c:pt idx="37">
                  <c:v>60.009</c:v>
                </c:pt>
                <c:pt idx="38">
                  <c:v>68.590800000000002</c:v>
                </c:pt>
                <c:pt idx="39">
                  <c:v>77.222399999999993</c:v>
                </c:pt>
                <c:pt idx="40">
                  <c:v>85.962800000000001</c:v>
                </c:pt>
                <c:pt idx="41">
                  <c:v>94.83784</c:v>
                </c:pt>
                <c:pt idx="42">
                  <c:v>103.8664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'10.E_LET_R'!$I$95</c:f>
              <c:strCache>
                <c:ptCount val="1"/>
                <c:pt idx="0">
                  <c:v>197Au avLETe</c:v>
                </c:pt>
              </c:strCache>
            </c:strRef>
          </c:tx>
          <c:spPr>
            <a:ln w="28575">
              <a:solidFill>
                <a:srgbClr val="6600FF"/>
              </a:solidFill>
              <a:prstDash val="solid"/>
            </a:ln>
          </c:spPr>
          <c:marker>
            <c:symbol val="none"/>
          </c:marker>
          <c:xVal>
            <c:numRef>
              <c:f>'10.E_LET_R'!$I$96:$I$164</c:f>
              <c:numCache>
                <c:formatCode>0.00E+00</c:formatCode>
                <c:ptCount val="69"/>
                <c:pt idx="0">
                  <c:v>0.84167499999999995</c:v>
                </c:pt>
                <c:pt idx="1">
                  <c:v>1.0310079999999999</c:v>
                </c:pt>
                <c:pt idx="2">
                  <c:v>1.1906399999999999</c:v>
                </c:pt>
                <c:pt idx="3">
                  <c:v>1.45784</c:v>
                </c:pt>
                <c:pt idx="4">
                  <c:v>1.68292</c:v>
                </c:pt>
                <c:pt idx="5">
                  <c:v>1.8823000000000001</c:v>
                </c:pt>
                <c:pt idx="6">
                  <c:v>2.0619800000000001</c:v>
                </c:pt>
                <c:pt idx="7">
                  <c:v>2.38076</c:v>
                </c:pt>
                <c:pt idx="8">
                  <c:v>2.6614499999999999</c:v>
                </c:pt>
                <c:pt idx="9">
                  <c:v>3.2598000000000003</c:v>
                </c:pt>
                <c:pt idx="10">
                  <c:v>3.8075199999999998</c:v>
                </c:pt>
                <c:pt idx="11">
                  <c:v>5.3936999999999999</c:v>
                </c:pt>
                <c:pt idx="12">
                  <c:v>5.9541199999999996</c:v>
                </c:pt>
                <c:pt idx="13">
                  <c:v>6.298</c:v>
                </c:pt>
                <c:pt idx="14">
                  <c:v>6.5848000000000004</c:v>
                </c:pt>
                <c:pt idx="15">
                  <c:v>7.0952400000000004</c:v>
                </c:pt>
                <c:pt idx="16">
                  <c:v>7.5622000000000007</c:v>
                </c:pt>
                <c:pt idx="17">
                  <c:v>8.5825199999999988</c:v>
                </c:pt>
                <c:pt idx="18">
                  <c:v>9.3855599999999999</c:v>
                </c:pt>
                <c:pt idx="19">
                  <c:v>10.452199999999999</c:v>
                </c:pt>
                <c:pt idx="20">
                  <c:v>11.096400000000001</c:v>
                </c:pt>
                <c:pt idx="21">
                  <c:v>11.5755</c:v>
                </c:pt>
                <c:pt idx="22">
                  <c:v>12.036799999999999</c:v>
                </c:pt>
                <c:pt idx="23">
                  <c:v>13.1884</c:v>
                </c:pt>
                <c:pt idx="24">
                  <c:v>14.705500000000001</c:v>
                </c:pt>
                <c:pt idx="25">
                  <c:v>19.544200000000004</c:v>
                </c:pt>
                <c:pt idx="26">
                  <c:v>24.775600000000001</c:v>
                </c:pt>
                <c:pt idx="27">
                  <c:v>34.353200000000001</c:v>
                </c:pt>
                <c:pt idx="28">
                  <c:v>42.321600000000004</c:v>
                </c:pt>
                <c:pt idx="29">
                  <c:v>48.963000000000001</c:v>
                </c:pt>
                <c:pt idx="30">
                  <c:v>54.523000000000003</c:v>
                </c:pt>
                <c:pt idx="31">
                  <c:v>63.2468</c:v>
                </c:pt>
                <c:pt idx="32">
                  <c:v>69.790999999999997</c:v>
                </c:pt>
                <c:pt idx="33">
                  <c:v>80.913199999999989</c:v>
                </c:pt>
                <c:pt idx="34">
                  <c:v>87.799599999999998</c:v>
                </c:pt>
                <c:pt idx="35">
                  <c:v>92.829599999999999</c:v>
                </c:pt>
                <c:pt idx="36">
                  <c:v>94.135199999999998</c:v>
                </c:pt>
                <c:pt idx="37">
                  <c:v>93.701499999999996</c:v>
                </c:pt>
                <c:pt idx="38">
                  <c:v>92.459599999999995</c:v>
                </c:pt>
                <c:pt idx="39">
                  <c:v>90.858500000000006</c:v>
                </c:pt>
                <c:pt idx="40">
                  <c:v>89.123599999999996</c:v>
                </c:pt>
                <c:pt idx="41">
                  <c:v>87.360300000000009</c:v>
                </c:pt>
                <c:pt idx="42">
                  <c:v>85.640999999999991</c:v>
                </c:pt>
                <c:pt idx="43">
                  <c:v>77.903999999999996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'10.E_LET_R'!$L$96:$L$164</c:f>
              <c:numCache>
                <c:formatCode>0.00E+00</c:formatCode>
                <c:ptCount val="69"/>
                <c:pt idx="0">
                  <c:v>1.7165E-2</c:v>
                </c:pt>
                <c:pt idx="1">
                  <c:v>2.1402000000000001E-2</c:v>
                </c:pt>
                <c:pt idx="2">
                  <c:v>2.5184000000000002E-2</c:v>
                </c:pt>
                <c:pt idx="3">
                  <c:v>3.1994000000000002E-2</c:v>
                </c:pt>
                <c:pt idx="4">
                  <c:v>3.8228000000000005E-2</c:v>
                </c:pt>
                <c:pt idx="5">
                  <c:v>4.4065E-2</c:v>
                </c:pt>
                <c:pt idx="6">
                  <c:v>4.9696000000000004E-2</c:v>
                </c:pt>
                <c:pt idx="7">
                  <c:v>6.0352000000000003E-2</c:v>
                </c:pt>
                <c:pt idx="8">
                  <c:v>7.0535E-2</c:v>
                </c:pt>
                <c:pt idx="9">
                  <c:v>9.4820000000000002E-2</c:v>
                </c:pt>
                <c:pt idx="10">
                  <c:v>0.11800799999999999</c:v>
                </c:pt>
                <c:pt idx="11">
                  <c:v>0.16173800000000002</c:v>
                </c:pt>
                <c:pt idx="12">
                  <c:v>0.20401999999999998</c:v>
                </c:pt>
                <c:pt idx="13">
                  <c:v>0.24646000000000001</c:v>
                </c:pt>
                <c:pt idx="14">
                  <c:v>0.28917600000000004</c:v>
                </c:pt>
                <c:pt idx="15">
                  <c:v>0.37597200000000003</c:v>
                </c:pt>
                <c:pt idx="16">
                  <c:v>0.46425</c:v>
                </c:pt>
                <c:pt idx="17">
                  <c:v>0.68987799999999999</c:v>
                </c:pt>
                <c:pt idx="18">
                  <c:v>0.92026399999999997</c:v>
                </c:pt>
                <c:pt idx="19">
                  <c:v>1.3883999999999999</c:v>
                </c:pt>
                <c:pt idx="20">
                  <c:v>1.8712</c:v>
                </c:pt>
                <c:pt idx="21">
                  <c:v>2.3625000000000003</c:v>
                </c:pt>
                <c:pt idx="22">
                  <c:v>2.8649999999999998</c:v>
                </c:pt>
                <c:pt idx="23">
                  <c:v>3.8500000000000005</c:v>
                </c:pt>
                <c:pt idx="24">
                  <c:v>4.7995000000000001</c:v>
                </c:pt>
                <c:pt idx="25">
                  <c:v>6.9018000000000006</c:v>
                </c:pt>
                <c:pt idx="26">
                  <c:v>8.6240000000000006</c:v>
                </c:pt>
                <c:pt idx="27">
                  <c:v>11.3202</c:v>
                </c:pt>
                <c:pt idx="28">
                  <c:v>13.438800000000001</c:v>
                </c:pt>
                <c:pt idx="29">
                  <c:v>15.248000000000001</c:v>
                </c:pt>
                <c:pt idx="30">
                  <c:v>16.849599999999999</c:v>
                </c:pt>
                <c:pt idx="31">
                  <c:v>19.679200000000002</c:v>
                </c:pt>
                <c:pt idx="32">
                  <c:v>22.193999999999999</c:v>
                </c:pt>
                <c:pt idx="33">
                  <c:v>27.7606</c:v>
                </c:pt>
                <c:pt idx="34">
                  <c:v>32.754799999999996</c:v>
                </c:pt>
                <c:pt idx="35">
                  <c:v>42.062399999999997</c:v>
                </c:pt>
                <c:pt idx="36">
                  <c:v>51.101599999999998</c:v>
                </c:pt>
                <c:pt idx="37">
                  <c:v>60.113</c:v>
                </c:pt>
                <c:pt idx="38">
                  <c:v>69.214799999999997</c:v>
                </c:pt>
                <c:pt idx="39">
                  <c:v>78.456699999999998</c:v>
                </c:pt>
                <c:pt idx="40">
                  <c:v>87.873199999999997</c:v>
                </c:pt>
                <c:pt idx="41">
                  <c:v>97.4816</c:v>
                </c:pt>
                <c:pt idx="42">
                  <c:v>107.29300000000001</c:v>
                </c:pt>
                <c:pt idx="43">
                  <c:v>159.28039999999999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'10.E_LET_R'!$N$95</c:f>
              <c:strCache>
                <c:ptCount val="1"/>
                <c:pt idx="0">
                  <c:v>136Xe avLETe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'10.E_LET_R'!$N$96:$N$164</c:f>
              <c:numCache>
                <c:formatCode>0.00E+00</c:formatCode>
                <c:ptCount val="69"/>
                <c:pt idx="0">
                  <c:v>0.45488000000000001</c:v>
                </c:pt>
                <c:pt idx="1">
                  <c:v>0.55706</c:v>
                </c:pt>
                <c:pt idx="2">
                  <c:v>0.64328800000000008</c:v>
                </c:pt>
                <c:pt idx="3">
                  <c:v>0.78778400000000004</c:v>
                </c:pt>
                <c:pt idx="4">
                  <c:v>0.90978800000000004</c:v>
                </c:pt>
                <c:pt idx="5">
                  <c:v>1.0170399999999999</c:v>
                </c:pt>
                <c:pt idx="6">
                  <c:v>1.11372</c:v>
                </c:pt>
                <c:pt idx="7">
                  <c:v>1.2868000000000002</c:v>
                </c:pt>
                <c:pt idx="8">
                  <c:v>1.4387999999999999</c:v>
                </c:pt>
                <c:pt idx="9">
                  <c:v>1.7619600000000002</c:v>
                </c:pt>
                <c:pt idx="10">
                  <c:v>2.0398800000000001</c:v>
                </c:pt>
                <c:pt idx="11">
                  <c:v>2.5846400000000003</c:v>
                </c:pt>
                <c:pt idx="12">
                  <c:v>2.8854799999999998</c:v>
                </c:pt>
                <c:pt idx="13">
                  <c:v>3.1179999999999999</c:v>
                </c:pt>
                <c:pt idx="14">
                  <c:v>3.32884</c:v>
                </c:pt>
                <c:pt idx="15">
                  <c:v>3.7341199999999999</c:v>
                </c:pt>
                <c:pt idx="16">
                  <c:v>4.149</c:v>
                </c:pt>
                <c:pt idx="17">
                  <c:v>5.2379600000000002</c:v>
                </c:pt>
                <c:pt idx="18">
                  <c:v>6.3313599999999992</c:v>
                </c:pt>
                <c:pt idx="19">
                  <c:v>8.3382000000000005</c:v>
                </c:pt>
                <c:pt idx="20">
                  <c:v>10.05824</c:v>
                </c:pt>
                <c:pt idx="21">
                  <c:v>11.536000000000001</c:v>
                </c:pt>
                <c:pt idx="22">
                  <c:v>12.834</c:v>
                </c:pt>
                <c:pt idx="23">
                  <c:v>15.134</c:v>
                </c:pt>
                <c:pt idx="24">
                  <c:v>17.198</c:v>
                </c:pt>
                <c:pt idx="25">
                  <c:v>21.784800000000001</c:v>
                </c:pt>
                <c:pt idx="26">
                  <c:v>25.735599999999998</c:v>
                </c:pt>
                <c:pt idx="27">
                  <c:v>32.083600000000004</c:v>
                </c:pt>
                <c:pt idx="28">
                  <c:v>36.963200000000001</c:v>
                </c:pt>
                <c:pt idx="29">
                  <c:v>40.876000000000005</c:v>
                </c:pt>
                <c:pt idx="30">
                  <c:v>44.142400000000002</c:v>
                </c:pt>
                <c:pt idx="31">
                  <c:v>49.428800000000003</c:v>
                </c:pt>
                <c:pt idx="32">
                  <c:v>53.578000000000003</c:v>
                </c:pt>
                <c:pt idx="33">
                  <c:v>60.933199999999999</c:v>
                </c:pt>
                <c:pt idx="34">
                  <c:v>65.633600000000001</c:v>
                </c:pt>
                <c:pt idx="35">
                  <c:v>68.777199999999993</c:v>
                </c:pt>
                <c:pt idx="36">
                  <c:v>69.163200000000003</c:v>
                </c:pt>
                <c:pt idx="37">
                  <c:v>68.144000000000005</c:v>
                </c:pt>
                <c:pt idx="38">
                  <c:v>66.499200000000002</c:v>
                </c:pt>
                <c:pt idx="39">
                  <c:v>64.585999999999999</c:v>
                </c:pt>
                <c:pt idx="40">
                  <c:v>62.587599999999995</c:v>
                </c:pt>
                <c:pt idx="41">
                  <c:v>60.604400000000005</c:v>
                </c:pt>
                <c:pt idx="42">
                  <c:v>58.675999999999995</c:v>
                </c:pt>
                <c:pt idx="43">
                  <c:v>50.380399999999995</c:v>
                </c:pt>
                <c:pt idx="44">
                  <c:v>44.043199999999999</c:v>
                </c:pt>
                <c:pt idx="45">
                  <c:v>39.118000000000002</c:v>
                </c:pt>
                <c:pt idx="46">
                  <c:v>35.227599999999995</c:v>
                </c:pt>
                <c:pt idx="47">
                  <c:v>32.154000000000003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'10.E_LET_R'!$Q$96:$Q$164</c:f>
              <c:numCache>
                <c:formatCode>0.00E+00</c:formatCode>
                <c:ptCount val="69"/>
                <c:pt idx="0">
                  <c:v>1.426E-2</c:v>
                </c:pt>
                <c:pt idx="1">
                  <c:v>1.8008E-2</c:v>
                </c:pt>
                <c:pt idx="2">
                  <c:v>2.1456000000000003E-2</c:v>
                </c:pt>
                <c:pt idx="3">
                  <c:v>2.7752000000000002E-2</c:v>
                </c:pt>
                <c:pt idx="4">
                  <c:v>3.3548000000000001E-2</c:v>
                </c:pt>
                <c:pt idx="5">
                  <c:v>3.9100000000000003E-2</c:v>
                </c:pt>
                <c:pt idx="6">
                  <c:v>4.4507999999999999E-2</c:v>
                </c:pt>
                <c:pt idx="7">
                  <c:v>5.4844000000000004E-2</c:v>
                </c:pt>
                <c:pt idx="8">
                  <c:v>6.4920000000000005E-2</c:v>
                </c:pt>
                <c:pt idx="9">
                  <c:v>8.9424000000000003E-2</c:v>
                </c:pt>
                <c:pt idx="10">
                  <c:v>0.113444</c:v>
                </c:pt>
                <c:pt idx="11">
                  <c:v>0.161</c:v>
                </c:pt>
                <c:pt idx="12">
                  <c:v>0.20887599999999998</c:v>
                </c:pt>
                <c:pt idx="13">
                  <c:v>0.25756000000000001</c:v>
                </c:pt>
                <c:pt idx="14">
                  <c:v>0.30721999999999999</c:v>
                </c:pt>
                <c:pt idx="15">
                  <c:v>0.40896399999999994</c:v>
                </c:pt>
                <c:pt idx="16">
                  <c:v>0.51283999999999996</c:v>
                </c:pt>
                <c:pt idx="17">
                  <c:v>0.77512800000000004</c:v>
                </c:pt>
                <c:pt idx="18">
                  <c:v>1.0292479999999999</c:v>
                </c:pt>
                <c:pt idx="19">
                  <c:v>1.5171999999999999</c:v>
                </c:pt>
                <c:pt idx="20">
                  <c:v>1.9607999999999999</c:v>
                </c:pt>
                <c:pt idx="21">
                  <c:v>2.3800000000000003</c:v>
                </c:pt>
                <c:pt idx="22">
                  <c:v>2.7632000000000003</c:v>
                </c:pt>
                <c:pt idx="23">
                  <c:v>3.4699999999999998</c:v>
                </c:pt>
                <c:pt idx="24">
                  <c:v>4.1080000000000005</c:v>
                </c:pt>
                <c:pt idx="25">
                  <c:v>5.4820000000000002</c:v>
                </c:pt>
                <c:pt idx="26">
                  <c:v>6.6508000000000003</c:v>
                </c:pt>
                <c:pt idx="27">
                  <c:v>8.5924000000000014</c:v>
                </c:pt>
                <c:pt idx="28">
                  <c:v>10.250400000000001</c:v>
                </c:pt>
                <c:pt idx="29">
                  <c:v>11.722</c:v>
                </c:pt>
                <c:pt idx="30">
                  <c:v>13.082000000000001</c:v>
                </c:pt>
                <c:pt idx="31">
                  <c:v>15.5556</c:v>
                </c:pt>
                <c:pt idx="32">
                  <c:v>17.809999999999999</c:v>
                </c:pt>
                <c:pt idx="33">
                  <c:v>22.878399999999999</c:v>
                </c:pt>
                <c:pt idx="34">
                  <c:v>27.481999999999999</c:v>
                </c:pt>
                <c:pt idx="35">
                  <c:v>36.129199999999997</c:v>
                </c:pt>
                <c:pt idx="36">
                  <c:v>44.596800000000002</c:v>
                </c:pt>
                <c:pt idx="37">
                  <c:v>53.11</c:v>
                </c:pt>
                <c:pt idx="38">
                  <c:v>61.803199999999997</c:v>
                </c:pt>
                <c:pt idx="39">
                  <c:v>70.743200000000002</c:v>
                </c:pt>
                <c:pt idx="40">
                  <c:v>79.941600000000008</c:v>
                </c:pt>
                <c:pt idx="41">
                  <c:v>89.455999999999989</c:v>
                </c:pt>
                <c:pt idx="42">
                  <c:v>99.281999999999996</c:v>
                </c:pt>
                <c:pt idx="43">
                  <c:v>153.33000000000001</c:v>
                </c:pt>
                <c:pt idx="44">
                  <c:v>215.61760000000001</c:v>
                </c:pt>
                <c:pt idx="45">
                  <c:v>286.392</c:v>
                </c:pt>
                <c:pt idx="46">
                  <c:v>365.5992</c:v>
                </c:pt>
                <c:pt idx="47">
                  <c:v>453.00880000000001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'10.E_LET_R'!$S$95</c:f>
              <c:strCache>
                <c:ptCount val="1"/>
                <c:pt idx="0">
                  <c:v>84Kr avLETe</c:v>
                </c:pt>
              </c:strCache>
            </c:strRef>
          </c:tx>
          <c:spPr>
            <a:ln w="28575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'10.E_LET_R'!$S$96:$S$164</c:f>
              <c:numCache>
                <c:formatCode>0.00E+00</c:formatCode>
                <c:ptCount val="69"/>
                <c:pt idx="0">
                  <c:v>0.37572</c:v>
                </c:pt>
                <c:pt idx="1">
                  <c:v>0.46024000000000004</c:v>
                </c:pt>
                <c:pt idx="2">
                  <c:v>0.53149999999999997</c:v>
                </c:pt>
                <c:pt idx="3">
                  <c:v>0.65093599999999996</c:v>
                </c:pt>
                <c:pt idx="4">
                  <c:v>0.75157600000000002</c:v>
                </c:pt>
                <c:pt idx="5">
                  <c:v>0.84008000000000005</c:v>
                </c:pt>
                <c:pt idx="6">
                  <c:v>0.92058400000000007</c:v>
                </c:pt>
                <c:pt idx="7">
                  <c:v>1.0631600000000001</c:v>
                </c:pt>
                <c:pt idx="8">
                  <c:v>1.1879999999999999</c:v>
                </c:pt>
                <c:pt idx="9">
                  <c:v>1.4558</c:v>
                </c:pt>
                <c:pt idx="10">
                  <c:v>1.6512</c:v>
                </c:pt>
                <c:pt idx="11">
                  <c:v>1.38828</c:v>
                </c:pt>
                <c:pt idx="12">
                  <c:v>1.66448</c:v>
                </c:pt>
                <c:pt idx="13">
                  <c:v>1.9512</c:v>
                </c:pt>
                <c:pt idx="14">
                  <c:v>2.1831200000000002</c:v>
                </c:pt>
                <c:pt idx="15">
                  <c:v>2.5149599999999999</c:v>
                </c:pt>
                <c:pt idx="16">
                  <c:v>2.7806000000000002</c:v>
                </c:pt>
                <c:pt idx="17">
                  <c:v>3.4618000000000002</c:v>
                </c:pt>
                <c:pt idx="18">
                  <c:v>4.2309999999999999</c:v>
                </c:pt>
                <c:pt idx="19">
                  <c:v>5.8400400000000001</c:v>
                </c:pt>
                <c:pt idx="20">
                  <c:v>7.3304800000000006</c:v>
                </c:pt>
                <c:pt idx="21">
                  <c:v>8.6376000000000008</c:v>
                </c:pt>
                <c:pt idx="22">
                  <c:v>9.7931600000000003</c:v>
                </c:pt>
                <c:pt idx="23">
                  <c:v>11.7432</c:v>
                </c:pt>
                <c:pt idx="24">
                  <c:v>13.412000000000001</c:v>
                </c:pt>
                <c:pt idx="25">
                  <c:v>16.952000000000002</c:v>
                </c:pt>
                <c:pt idx="26">
                  <c:v>19.900000000000002</c:v>
                </c:pt>
                <c:pt idx="27">
                  <c:v>24.467200000000002</c:v>
                </c:pt>
                <c:pt idx="28">
                  <c:v>27.730800000000002</c:v>
                </c:pt>
                <c:pt idx="29">
                  <c:v>30.122</c:v>
                </c:pt>
                <c:pt idx="30">
                  <c:v>31.994400000000002</c:v>
                </c:pt>
                <c:pt idx="31">
                  <c:v>34.6616</c:v>
                </c:pt>
                <c:pt idx="32">
                  <c:v>36.49</c:v>
                </c:pt>
                <c:pt idx="33">
                  <c:v>39.251999999999995</c:v>
                </c:pt>
                <c:pt idx="34">
                  <c:v>40.667999999999999</c:v>
                </c:pt>
                <c:pt idx="35">
                  <c:v>40.643999999999998</c:v>
                </c:pt>
                <c:pt idx="36">
                  <c:v>39.735999999999997</c:v>
                </c:pt>
                <c:pt idx="37">
                  <c:v>38.423999999999999</c:v>
                </c:pt>
                <c:pt idx="38">
                  <c:v>36.968800000000002</c:v>
                </c:pt>
                <c:pt idx="39">
                  <c:v>35.473599999999998</c:v>
                </c:pt>
                <c:pt idx="40">
                  <c:v>34.001600000000003</c:v>
                </c:pt>
                <c:pt idx="41">
                  <c:v>32.601599999999998</c:v>
                </c:pt>
                <c:pt idx="42">
                  <c:v>31.263999999999999</c:v>
                </c:pt>
                <c:pt idx="43">
                  <c:v>25.655999999999999</c:v>
                </c:pt>
                <c:pt idx="44">
                  <c:v>21.606000000000002</c:v>
                </c:pt>
                <c:pt idx="45">
                  <c:v>18.782</c:v>
                </c:pt>
                <c:pt idx="46">
                  <c:v>16.8</c:v>
                </c:pt>
                <c:pt idx="47">
                  <c:v>15.2112</c:v>
                </c:pt>
                <c:pt idx="48">
                  <c:v>13.911999999999999</c:v>
                </c:pt>
                <c:pt idx="49">
                  <c:v>12.834000000000001</c:v>
                </c:pt>
                <c:pt idx="50">
                  <c:v>11.965999999999999</c:v>
                </c:pt>
                <c:pt idx="51">
                  <c:v>11.198</c:v>
                </c:pt>
                <c:pt idx="52">
                  <c:v>10.535679999999999</c:v>
                </c:pt>
                <c:pt idx="53">
                  <c:v>10.535679999999999</c:v>
                </c:pt>
                <c:pt idx="54">
                  <c:v>9.9653200000000002</c:v>
                </c:pt>
                <c:pt idx="55">
                  <c:v>9.4702000000000002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'10.E_LET_R'!$V$96:$V$164</c:f>
              <c:numCache>
                <c:formatCode>0.00E+00</c:formatCode>
                <c:ptCount val="69"/>
                <c:pt idx="0">
                  <c:v>1.078E-2</c:v>
                </c:pt>
                <c:pt idx="1">
                  <c:v>1.3820000000000001E-2</c:v>
                </c:pt>
                <c:pt idx="2">
                  <c:v>1.6660000000000001E-2</c:v>
                </c:pt>
                <c:pt idx="3">
                  <c:v>2.1920000000000002E-2</c:v>
                </c:pt>
                <c:pt idx="4">
                  <c:v>2.6860000000000002E-2</c:v>
                </c:pt>
                <c:pt idx="5">
                  <c:v>3.1620000000000002E-2</c:v>
                </c:pt>
                <c:pt idx="6">
                  <c:v>3.6316000000000001E-2</c:v>
                </c:pt>
                <c:pt idx="7">
                  <c:v>4.5387999999999998E-2</c:v>
                </c:pt>
                <c:pt idx="8">
                  <c:v>5.4280000000000002E-2</c:v>
                </c:pt>
                <c:pt idx="9">
                  <c:v>7.622000000000001E-2</c:v>
                </c:pt>
                <c:pt idx="10">
                  <c:v>9.8159999999999983E-2</c:v>
                </c:pt>
                <c:pt idx="11">
                  <c:v>0.145068</c:v>
                </c:pt>
                <c:pt idx="12">
                  <c:v>0.19441200000000003</c:v>
                </c:pt>
                <c:pt idx="13">
                  <c:v>0.24435999999999999</c:v>
                </c:pt>
                <c:pt idx="14">
                  <c:v>0.29472400000000004</c:v>
                </c:pt>
                <c:pt idx="15">
                  <c:v>0.39739600000000003</c:v>
                </c:pt>
                <c:pt idx="16">
                  <c:v>0.50253999999999999</c:v>
                </c:pt>
                <c:pt idx="17">
                  <c:v>0.76917999999999997</c:v>
                </c:pt>
                <c:pt idx="18">
                  <c:v>1.0282</c:v>
                </c:pt>
                <c:pt idx="19">
                  <c:v>1.5004</c:v>
                </c:pt>
                <c:pt idx="20">
                  <c:v>1.9184000000000001</c:v>
                </c:pt>
                <c:pt idx="21">
                  <c:v>2.2840000000000003</c:v>
                </c:pt>
                <c:pt idx="22">
                  <c:v>2.6152000000000002</c:v>
                </c:pt>
                <c:pt idx="23">
                  <c:v>3.2103999999999999</c:v>
                </c:pt>
                <c:pt idx="24">
                  <c:v>3.7360000000000002</c:v>
                </c:pt>
                <c:pt idx="25">
                  <c:v>4.8540000000000001</c:v>
                </c:pt>
                <c:pt idx="26">
                  <c:v>5.798</c:v>
                </c:pt>
                <c:pt idx="27">
                  <c:v>7.3836000000000004</c:v>
                </c:pt>
                <c:pt idx="28">
                  <c:v>8.7416</c:v>
                </c:pt>
                <c:pt idx="29">
                  <c:v>9.9740000000000002</c:v>
                </c:pt>
                <c:pt idx="30">
                  <c:v>11.132000000000001</c:v>
                </c:pt>
                <c:pt idx="31">
                  <c:v>13.2784</c:v>
                </c:pt>
                <c:pt idx="32">
                  <c:v>15.298</c:v>
                </c:pt>
                <c:pt idx="33">
                  <c:v>20.033999999999999</c:v>
                </c:pt>
                <c:pt idx="34">
                  <c:v>24.548000000000002</c:v>
                </c:pt>
                <c:pt idx="35">
                  <c:v>33.401999999999994</c:v>
                </c:pt>
                <c:pt idx="36">
                  <c:v>42.382399999999997</c:v>
                </c:pt>
                <c:pt idx="37">
                  <c:v>51.637999999999998</c:v>
                </c:pt>
                <c:pt idx="38">
                  <c:v>61.220399999999998</c:v>
                </c:pt>
                <c:pt idx="39">
                  <c:v>71.212799999999987</c:v>
                </c:pt>
                <c:pt idx="40">
                  <c:v>81.634</c:v>
                </c:pt>
                <c:pt idx="41">
                  <c:v>92.56519999999999</c:v>
                </c:pt>
                <c:pt idx="42">
                  <c:v>103.9</c:v>
                </c:pt>
                <c:pt idx="43">
                  <c:v>168.01599999999999</c:v>
                </c:pt>
                <c:pt idx="44">
                  <c:v>245.08800000000002</c:v>
                </c:pt>
                <c:pt idx="45">
                  <c:v>335.7</c:v>
                </c:pt>
                <c:pt idx="46">
                  <c:v>437.49079999999998</c:v>
                </c:pt>
                <c:pt idx="47">
                  <c:v>551.02279999999996</c:v>
                </c:pt>
                <c:pt idx="48">
                  <c:v>675.70480000000009</c:v>
                </c:pt>
                <c:pt idx="49">
                  <c:v>810.96719999999993</c:v>
                </c:pt>
                <c:pt idx="50">
                  <c:v>959.62400000000002</c:v>
                </c:pt>
                <c:pt idx="51">
                  <c:v>1115.6000000000001</c:v>
                </c:pt>
                <c:pt idx="52">
                  <c:v>1276.8</c:v>
                </c:pt>
                <c:pt idx="53">
                  <c:v>1276.8</c:v>
                </c:pt>
                <c:pt idx="54">
                  <c:v>1453.1999999999998</c:v>
                </c:pt>
                <c:pt idx="55">
                  <c:v>1644.8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'10.E_LET_R'!$X$95</c:f>
              <c:strCache>
                <c:ptCount val="1"/>
                <c:pt idx="0">
                  <c:v>40Ar avLETe</c:v>
                </c:pt>
              </c:strCache>
            </c:strRef>
          </c:tx>
          <c:spPr>
            <a:ln w="28575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'10.E_LET_R'!$X$96:$X$164</c:f>
              <c:numCache>
                <c:formatCode>0.00E+00</c:formatCode>
                <c:ptCount val="69"/>
                <c:pt idx="0">
                  <c:v>0.28079999999999999</c:v>
                </c:pt>
                <c:pt idx="1">
                  <c:v>0.34389999999999998</c:v>
                </c:pt>
                <c:pt idx="2">
                  <c:v>0.39710000000000001</c:v>
                </c:pt>
                <c:pt idx="3">
                  <c:v>0.4864</c:v>
                </c:pt>
                <c:pt idx="4">
                  <c:v>0.56159999999999999</c:v>
                </c:pt>
                <c:pt idx="5">
                  <c:v>0.62790000000000001</c:v>
                </c:pt>
                <c:pt idx="6">
                  <c:v>0.68759999999999999</c:v>
                </c:pt>
                <c:pt idx="7">
                  <c:v>0.79420000000000002</c:v>
                </c:pt>
                <c:pt idx="8">
                  <c:v>0.88800000000000001</c:v>
                </c:pt>
                <c:pt idx="9">
                  <c:v>1.0880000000000001</c:v>
                </c:pt>
                <c:pt idx="10">
                  <c:v>1.256</c:v>
                </c:pt>
                <c:pt idx="11">
                  <c:v>1.6850000000000001</c:v>
                </c:pt>
                <c:pt idx="12">
                  <c:v>1.8859999999999999</c:v>
                </c:pt>
                <c:pt idx="13">
                  <c:v>2.0230000000000001</c:v>
                </c:pt>
                <c:pt idx="14">
                  <c:v>2.1358000000000001</c:v>
                </c:pt>
                <c:pt idx="15">
                  <c:v>2.3431999999999999</c:v>
                </c:pt>
                <c:pt idx="16">
                  <c:v>2.552</c:v>
                </c:pt>
                <c:pt idx="17">
                  <c:v>3.105</c:v>
                </c:pt>
                <c:pt idx="18">
                  <c:v>3.6659999999999999</c:v>
                </c:pt>
                <c:pt idx="19">
                  <c:v>4.7</c:v>
                </c:pt>
                <c:pt idx="20">
                  <c:v>5.577</c:v>
                </c:pt>
                <c:pt idx="21">
                  <c:v>6.3159999999999998</c:v>
                </c:pt>
                <c:pt idx="22">
                  <c:v>6.9512</c:v>
                </c:pt>
                <c:pt idx="23">
                  <c:v>8.0307999999999993</c:v>
                </c:pt>
                <c:pt idx="24">
                  <c:v>8.9440000000000008</c:v>
                </c:pt>
                <c:pt idx="25">
                  <c:v>10.810000000000002</c:v>
                </c:pt>
                <c:pt idx="26">
                  <c:v>12.28</c:v>
                </c:pt>
                <c:pt idx="27">
                  <c:v>14.410000000000002</c:v>
                </c:pt>
                <c:pt idx="28">
                  <c:v>15.84</c:v>
                </c:pt>
                <c:pt idx="29">
                  <c:v>16.829999999999998</c:v>
                </c:pt>
                <c:pt idx="30">
                  <c:v>17.5</c:v>
                </c:pt>
                <c:pt idx="31">
                  <c:v>18.257999999999999</c:v>
                </c:pt>
                <c:pt idx="32">
                  <c:v>18.57</c:v>
                </c:pt>
                <c:pt idx="33">
                  <c:v>18.510000000000002</c:v>
                </c:pt>
                <c:pt idx="34">
                  <c:v>18.04</c:v>
                </c:pt>
                <c:pt idx="35">
                  <c:v>16.41</c:v>
                </c:pt>
                <c:pt idx="36">
                  <c:v>14.97</c:v>
                </c:pt>
                <c:pt idx="37">
                  <c:v>13.74</c:v>
                </c:pt>
                <c:pt idx="38">
                  <c:v>12.693999999999999</c:v>
                </c:pt>
                <c:pt idx="39">
                  <c:v>11.788</c:v>
                </c:pt>
                <c:pt idx="40">
                  <c:v>11.012</c:v>
                </c:pt>
                <c:pt idx="41">
                  <c:v>10.334</c:v>
                </c:pt>
                <c:pt idx="42">
                  <c:v>9.74</c:v>
                </c:pt>
                <c:pt idx="43">
                  <c:v>7.601</c:v>
                </c:pt>
                <c:pt idx="44">
                  <c:v>6.27</c:v>
                </c:pt>
                <c:pt idx="45">
                  <c:v>5.3789999999999996</c:v>
                </c:pt>
                <c:pt idx="46">
                  <c:v>4.7690000000000001</c:v>
                </c:pt>
                <c:pt idx="47">
                  <c:v>4.2709999999999999</c:v>
                </c:pt>
                <c:pt idx="48">
                  <c:v>3.88</c:v>
                </c:pt>
                <c:pt idx="49">
                  <c:v>3.5640000000000001</c:v>
                </c:pt>
                <c:pt idx="50">
                  <c:v>3.2949999999999999</c:v>
                </c:pt>
                <c:pt idx="51">
                  <c:v>3.0686</c:v>
                </c:pt>
                <c:pt idx="52">
                  <c:v>2.8727999999999998</c:v>
                </c:pt>
                <c:pt idx="53">
                  <c:v>2.8727999999999998</c:v>
                </c:pt>
                <c:pt idx="54">
                  <c:v>2.7027999999999999</c:v>
                </c:pt>
                <c:pt idx="55">
                  <c:v>2.5542000000000002</c:v>
                </c:pt>
                <c:pt idx="56">
                  <c:v>2.423</c:v>
                </c:pt>
                <c:pt idx="57">
                  <c:v>2.3102</c:v>
                </c:pt>
                <c:pt idx="58">
                  <c:v>2.2088000000000001</c:v>
                </c:pt>
                <c:pt idx="59">
                  <c:v>2.1172</c:v>
                </c:pt>
                <c:pt idx="60">
                  <c:v>2.0339999999999998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xVal>
          <c:yVal>
            <c:numRef>
              <c:f>'10.E_LET_R'!$AA$96:$AA$164</c:f>
              <c:numCache>
                <c:formatCode>0.00E+00</c:formatCode>
                <c:ptCount val="69"/>
                <c:pt idx="0">
                  <c:v>7.9000000000000008E-3</c:v>
                </c:pt>
                <c:pt idx="1">
                  <c:v>1.04E-2</c:v>
                </c:pt>
                <c:pt idx="2">
                  <c:v>1.2699999999999999E-2</c:v>
                </c:pt>
                <c:pt idx="3">
                  <c:v>1.72E-2</c:v>
                </c:pt>
                <c:pt idx="4">
                  <c:v>2.1600000000000001E-2</c:v>
                </c:pt>
                <c:pt idx="5">
                  <c:v>2.58E-2</c:v>
                </c:pt>
                <c:pt idx="6">
                  <c:v>2.9960000000000001E-2</c:v>
                </c:pt>
                <c:pt idx="7">
                  <c:v>3.8280000000000002E-2</c:v>
                </c:pt>
                <c:pt idx="8">
                  <c:v>4.65E-2</c:v>
                </c:pt>
                <c:pt idx="9">
                  <c:v>6.7100000000000007E-2</c:v>
                </c:pt>
                <c:pt idx="10">
                  <c:v>8.7900000000000006E-2</c:v>
                </c:pt>
                <c:pt idx="11">
                  <c:v>0.1285</c:v>
                </c:pt>
                <c:pt idx="12">
                  <c:v>0.1691</c:v>
                </c:pt>
                <c:pt idx="13">
                  <c:v>0.21030000000000001</c:v>
                </c:pt>
                <c:pt idx="14">
                  <c:v>0.25218000000000002</c:v>
                </c:pt>
                <c:pt idx="15">
                  <c:v>0.33689999999999998</c:v>
                </c:pt>
                <c:pt idx="16">
                  <c:v>0.42169999999999996</c:v>
                </c:pt>
                <c:pt idx="17">
                  <c:v>0.62690000000000001</c:v>
                </c:pt>
                <c:pt idx="18">
                  <c:v>0.81679999999999997</c:v>
                </c:pt>
                <c:pt idx="19">
                  <c:v>1.1499999999999999</c:v>
                </c:pt>
                <c:pt idx="20">
                  <c:v>1.44</c:v>
                </c:pt>
                <c:pt idx="21">
                  <c:v>1.7</c:v>
                </c:pt>
                <c:pt idx="22">
                  <c:v>1.94</c:v>
                </c:pt>
                <c:pt idx="23">
                  <c:v>2.3740000000000001</c:v>
                </c:pt>
                <c:pt idx="24">
                  <c:v>2.76</c:v>
                </c:pt>
                <c:pt idx="25">
                  <c:v>3.6000000000000005</c:v>
                </c:pt>
                <c:pt idx="26">
                  <c:v>4.33</c:v>
                </c:pt>
                <c:pt idx="27">
                  <c:v>5.6000000000000005</c:v>
                </c:pt>
                <c:pt idx="28">
                  <c:v>6.72</c:v>
                </c:pt>
                <c:pt idx="29">
                  <c:v>7.77</c:v>
                </c:pt>
                <c:pt idx="30">
                  <c:v>8.766</c:v>
                </c:pt>
                <c:pt idx="31">
                  <c:v>10.682</c:v>
                </c:pt>
                <c:pt idx="32">
                  <c:v>12.54</c:v>
                </c:pt>
                <c:pt idx="33">
                  <c:v>17.16</c:v>
                </c:pt>
                <c:pt idx="34">
                  <c:v>21.86</c:v>
                </c:pt>
                <c:pt idx="35">
                  <c:v>31.86</c:v>
                </c:pt>
                <c:pt idx="36">
                  <c:v>42.85</c:v>
                </c:pt>
                <c:pt idx="37">
                  <c:v>54.87</c:v>
                </c:pt>
                <c:pt idx="38">
                  <c:v>67.97399999999999</c:v>
                </c:pt>
                <c:pt idx="39">
                  <c:v>82.05</c:v>
                </c:pt>
                <c:pt idx="40">
                  <c:v>97.17</c:v>
                </c:pt>
                <c:pt idx="41">
                  <c:v>113.34399999999999</c:v>
                </c:pt>
                <c:pt idx="42">
                  <c:v>130.47</c:v>
                </c:pt>
                <c:pt idx="43">
                  <c:v>231.37</c:v>
                </c:pt>
                <c:pt idx="44">
                  <c:v>356.72</c:v>
                </c:pt>
                <c:pt idx="45">
                  <c:v>505.52</c:v>
                </c:pt>
                <c:pt idx="46">
                  <c:v>676.03</c:v>
                </c:pt>
                <c:pt idx="47">
                  <c:v>867.18</c:v>
                </c:pt>
                <c:pt idx="48">
                  <c:v>1080</c:v>
                </c:pt>
                <c:pt idx="49">
                  <c:v>1310</c:v>
                </c:pt>
                <c:pt idx="50">
                  <c:v>1560</c:v>
                </c:pt>
                <c:pt idx="51">
                  <c:v>1832</c:v>
                </c:pt>
                <c:pt idx="52">
                  <c:v>2128</c:v>
                </c:pt>
                <c:pt idx="53">
                  <c:v>2128</c:v>
                </c:pt>
                <c:pt idx="54">
                  <c:v>2440</c:v>
                </c:pt>
                <c:pt idx="55">
                  <c:v>2766</c:v>
                </c:pt>
                <c:pt idx="56">
                  <c:v>3110</c:v>
                </c:pt>
                <c:pt idx="57">
                  <c:v>3478</c:v>
                </c:pt>
                <c:pt idx="58">
                  <c:v>3858</c:v>
                </c:pt>
                <c:pt idx="59">
                  <c:v>4254</c:v>
                </c:pt>
                <c:pt idx="60">
                  <c:v>4668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'10.E_LET_R'!$AC$95</c:f>
              <c:strCache>
                <c:ptCount val="1"/>
                <c:pt idx="0">
                  <c:v>12C avLETe</c:v>
                </c:pt>
              </c:strCache>
            </c:strRef>
          </c:tx>
          <c:spPr>
            <a:ln w="28575">
              <a:solidFill>
                <a:srgbClr val="009999"/>
              </a:solidFill>
              <a:prstDash val="solid"/>
            </a:ln>
          </c:spPr>
          <c:marker>
            <c:symbol val="none"/>
          </c:marker>
          <c:xVal>
            <c:numRef>
              <c:f>'10.E_LET_R'!$AC$96:$AC$164</c:f>
              <c:numCache>
                <c:formatCode>0.00E+00</c:formatCode>
                <c:ptCount val="69"/>
                <c:pt idx="0">
                  <c:v>0.14299999999999999</c:v>
                </c:pt>
                <c:pt idx="1">
                  <c:v>0.17510000000000003</c:v>
                </c:pt>
                <c:pt idx="2">
                  <c:v>0.20216000000000001</c:v>
                </c:pt>
                <c:pt idx="3">
                  <c:v>0.24764000000000003</c:v>
                </c:pt>
                <c:pt idx="4">
                  <c:v>0.28589999999999999</c:v>
                </c:pt>
                <c:pt idx="5">
                  <c:v>0.31979999999999997</c:v>
                </c:pt>
                <c:pt idx="6">
                  <c:v>0.35015999999999997</c:v>
                </c:pt>
                <c:pt idx="7">
                  <c:v>0.40432000000000001</c:v>
                </c:pt>
                <c:pt idx="8">
                  <c:v>0.45219999999999999</c:v>
                </c:pt>
                <c:pt idx="9">
                  <c:v>0.55379999999999996</c:v>
                </c:pt>
                <c:pt idx="10">
                  <c:v>0.64805999999999997</c:v>
                </c:pt>
                <c:pt idx="11">
                  <c:v>0.87065999999999999</c:v>
                </c:pt>
                <c:pt idx="12">
                  <c:v>0.98687999999999998</c:v>
                </c:pt>
                <c:pt idx="13">
                  <c:v>1.0720000000000001</c:v>
                </c:pt>
                <c:pt idx="14">
                  <c:v>1.1419999999999999</c:v>
                </c:pt>
                <c:pt idx="15">
                  <c:v>1.2653999999999999</c:v>
                </c:pt>
                <c:pt idx="16">
                  <c:v>1.381</c:v>
                </c:pt>
                <c:pt idx="17">
                  <c:v>1.6679999999999999</c:v>
                </c:pt>
                <c:pt idx="18">
                  <c:v>1.956</c:v>
                </c:pt>
                <c:pt idx="19">
                  <c:v>2.5032000000000001</c:v>
                </c:pt>
                <c:pt idx="20">
                  <c:v>2.9810000000000003</c:v>
                </c:pt>
                <c:pt idx="21">
                  <c:v>3.3850000000000002</c:v>
                </c:pt>
                <c:pt idx="22">
                  <c:v>3.7138</c:v>
                </c:pt>
                <c:pt idx="23">
                  <c:v>4.21</c:v>
                </c:pt>
                <c:pt idx="24">
                  <c:v>4.5449999999999999</c:v>
                </c:pt>
                <c:pt idx="25">
                  <c:v>4.9640000000000004</c:v>
                </c:pt>
                <c:pt idx="26">
                  <c:v>5.101</c:v>
                </c:pt>
                <c:pt idx="27">
                  <c:v>5.1045999999999996</c:v>
                </c:pt>
                <c:pt idx="28">
                  <c:v>5.0057999999999998</c:v>
                </c:pt>
                <c:pt idx="29">
                  <c:v>4.8899999999999997</c:v>
                </c:pt>
                <c:pt idx="30">
                  <c:v>4.7766000000000002</c:v>
                </c:pt>
                <c:pt idx="31">
                  <c:v>4.5636000000000001</c:v>
                </c:pt>
                <c:pt idx="32">
                  <c:v>4.37</c:v>
                </c:pt>
                <c:pt idx="33">
                  <c:v>3.9470000000000001</c:v>
                </c:pt>
                <c:pt idx="34">
                  <c:v>3.5891999999999999</c:v>
                </c:pt>
                <c:pt idx="35">
                  <c:v>2.9436</c:v>
                </c:pt>
                <c:pt idx="36">
                  <c:v>2.4844000000000004</c:v>
                </c:pt>
                <c:pt idx="37">
                  <c:v>2.1379999999999999</c:v>
                </c:pt>
                <c:pt idx="38">
                  <c:v>1.8774</c:v>
                </c:pt>
                <c:pt idx="39">
                  <c:v>1.671</c:v>
                </c:pt>
                <c:pt idx="40">
                  <c:v>1.5054000000000001</c:v>
                </c:pt>
                <c:pt idx="41">
                  <c:v>1.3694</c:v>
                </c:pt>
                <c:pt idx="42">
                  <c:v>1.2569999999999999</c:v>
                </c:pt>
                <c:pt idx="43">
                  <c:v>0.90600000000000003</c:v>
                </c:pt>
                <c:pt idx="44">
                  <c:v>0.72209999999999996</c:v>
                </c:pt>
                <c:pt idx="45">
                  <c:v>0.60470000000000002</c:v>
                </c:pt>
                <c:pt idx="46">
                  <c:v>0.52415999999999996</c:v>
                </c:pt>
                <c:pt idx="47">
                  <c:v>0.46450000000000002</c:v>
                </c:pt>
                <c:pt idx="48">
                  <c:v>0.41764000000000001</c:v>
                </c:pt>
                <c:pt idx="49">
                  <c:v>0.38024000000000002</c:v>
                </c:pt>
                <c:pt idx="50">
                  <c:v>0.34960000000000002</c:v>
                </c:pt>
                <c:pt idx="51">
                  <c:v>0.32472000000000001</c:v>
                </c:pt>
                <c:pt idx="52">
                  <c:v>0.30392000000000002</c:v>
                </c:pt>
                <c:pt idx="53">
                  <c:v>0.30392000000000002</c:v>
                </c:pt>
                <c:pt idx="54">
                  <c:v>0.28568000000000005</c:v>
                </c:pt>
                <c:pt idx="55">
                  <c:v>0.26992000000000005</c:v>
                </c:pt>
                <c:pt idx="56">
                  <c:v>0.25540000000000002</c:v>
                </c:pt>
                <c:pt idx="57">
                  <c:v>0.24364</c:v>
                </c:pt>
                <c:pt idx="58">
                  <c:v>0.23255999999999999</c:v>
                </c:pt>
                <c:pt idx="59">
                  <c:v>0.22284000000000001</c:v>
                </c:pt>
                <c:pt idx="60">
                  <c:v>0.21412</c:v>
                </c:pt>
                <c:pt idx="61">
                  <c:v>0.2059</c:v>
                </c:pt>
                <c:pt idx="62">
                  <c:v>0.19882</c:v>
                </c:pt>
                <c:pt idx="63">
                  <c:v>0.19208</c:v>
                </c:pt>
                <c:pt idx="64">
                  <c:v>0.18601999999999999</c:v>
                </c:pt>
                <c:pt idx="65">
                  <c:v>0.18043999999999999</c:v>
                </c:pt>
                <c:pt idx="66">
                  <c:v>0.17510000000000001</c:v>
                </c:pt>
                <c:pt idx="67">
                  <c:v>0.17042000000000002</c:v>
                </c:pt>
                <c:pt idx="68">
                  <c:v>0.16592000000000001</c:v>
                </c:pt>
              </c:numCache>
            </c:numRef>
          </c:xVal>
          <c:yVal>
            <c:numRef>
              <c:f>'10.E_LET_R'!$AF$96:$AF$164</c:f>
              <c:numCache>
                <c:formatCode>0.00E+00</c:formatCode>
                <c:ptCount val="69"/>
                <c:pt idx="0">
                  <c:v>5.8000000000000013E-3</c:v>
                </c:pt>
                <c:pt idx="1">
                  <c:v>7.9000000000000025E-3</c:v>
                </c:pt>
                <c:pt idx="2">
                  <c:v>9.8799999999999999E-3</c:v>
                </c:pt>
                <c:pt idx="3">
                  <c:v>1.3820000000000001E-2</c:v>
                </c:pt>
                <c:pt idx="4">
                  <c:v>1.7660000000000002E-2</c:v>
                </c:pt>
                <c:pt idx="5">
                  <c:v>2.1499999999999998E-2</c:v>
                </c:pt>
                <c:pt idx="6">
                  <c:v>2.5320000000000002E-2</c:v>
                </c:pt>
                <c:pt idx="7">
                  <c:v>3.2920000000000005E-2</c:v>
                </c:pt>
                <c:pt idx="8">
                  <c:v>4.0500000000000001E-2</c:v>
                </c:pt>
                <c:pt idx="9">
                  <c:v>5.9300000000000005E-2</c:v>
                </c:pt>
                <c:pt idx="10">
                  <c:v>7.8020000000000006E-2</c:v>
                </c:pt>
                <c:pt idx="11">
                  <c:v>0.11276000000000001</c:v>
                </c:pt>
                <c:pt idx="12">
                  <c:v>0.14582000000000001</c:v>
                </c:pt>
                <c:pt idx="13">
                  <c:v>0.17829999999999999</c:v>
                </c:pt>
                <c:pt idx="14">
                  <c:v>0.21037999999999998</c:v>
                </c:pt>
                <c:pt idx="15">
                  <c:v>0.27301999999999998</c:v>
                </c:pt>
                <c:pt idx="16">
                  <c:v>0.33340000000000003</c:v>
                </c:pt>
                <c:pt idx="17">
                  <c:v>0.47300000000000003</c:v>
                </c:pt>
                <c:pt idx="18">
                  <c:v>0.59664000000000006</c:v>
                </c:pt>
                <c:pt idx="19">
                  <c:v>0.80713999999999997</c:v>
                </c:pt>
                <c:pt idx="20">
                  <c:v>0.98272000000000004</c:v>
                </c:pt>
                <c:pt idx="21">
                  <c:v>1.1399999999999999</c:v>
                </c:pt>
                <c:pt idx="22">
                  <c:v>1.272</c:v>
                </c:pt>
                <c:pt idx="23">
                  <c:v>1.53</c:v>
                </c:pt>
                <c:pt idx="24">
                  <c:v>1.7600000000000002</c:v>
                </c:pt>
                <c:pt idx="25">
                  <c:v>2.2900000000000005</c:v>
                </c:pt>
                <c:pt idx="26">
                  <c:v>2.7959999999999998</c:v>
                </c:pt>
                <c:pt idx="27">
                  <c:v>3.8040000000000007</c:v>
                </c:pt>
                <c:pt idx="28">
                  <c:v>4.8180000000000005</c:v>
                </c:pt>
                <c:pt idx="29">
                  <c:v>5.86</c:v>
                </c:pt>
                <c:pt idx="30">
                  <c:v>6.9220000000000006</c:v>
                </c:pt>
                <c:pt idx="31">
                  <c:v>9.1340000000000003</c:v>
                </c:pt>
                <c:pt idx="32">
                  <c:v>11.44</c:v>
                </c:pt>
                <c:pt idx="33">
                  <c:v>17.66</c:v>
                </c:pt>
                <c:pt idx="34">
                  <c:v>24.538</c:v>
                </c:pt>
                <c:pt idx="35">
                  <c:v>40.498000000000005</c:v>
                </c:pt>
                <c:pt idx="36">
                  <c:v>59.715999999999994</c:v>
                </c:pt>
                <c:pt idx="37">
                  <c:v>82.12</c:v>
                </c:pt>
                <c:pt idx="38">
                  <c:v>108.16200000000001</c:v>
                </c:pt>
                <c:pt idx="39">
                  <c:v>137.506</c:v>
                </c:pt>
                <c:pt idx="40">
                  <c:v>170.16399999999999</c:v>
                </c:pt>
                <c:pt idx="41">
                  <c:v>206.12000000000003</c:v>
                </c:pt>
                <c:pt idx="42">
                  <c:v>245.35</c:v>
                </c:pt>
                <c:pt idx="43">
                  <c:v>491.17</c:v>
                </c:pt>
                <c:pt idx="44">
                  <c:v>814.62000000000012</c:v>
                </c:pt>
                <c:pt idx="45">
                  <c:v>1210</c:v>
                </c:pt>
                <c:pt idx="46">
                  <c:v>1670</c:v>
                </c:pt>
                <c:pt idx="47">
                  <c:v>2197.9999999999995</c:v>
                </c:pt>
                <c:pt idx="48">
                  <c:v>2786</c:v>
                </c:pt>
                <c:pt idx="49">
                  <c:v>3430</c:v>
                </c:pt>
                <c:pt idx="50">
                  <c:v>4140</c:v>
                </c:pt>
                <c:pt idx="51">
                  <c:v>4906</c:v>
                </c:pt>
                <c:pt idx="52">
                  <c:v>5741.9999999999991</c:v>
                </c:pt>
                <c:pt idx="53">
                  <c:v>5741.9999999999991</c:v>
                </c:pt>
                <c:pt idx="54">
                  <c:v>6617.9999999999991</c:v>
                </c:pt>
                <c:pt idx="55">
                  <c:v>7553.9999999999991</c:v>
                </c:pt>
                <c:pt idx="56">
                  <c:v>8520</c:v>
                </c:pt>
                <c:pt idx="57">
                  <c:v>9576</c:v>
                </c:pt>
                <c:pt idx="58">
                  <c:v>10658</c:v>
                </c:pt>
                <c:pt idx="59">
                  <c:v>11792</c:v>
                </c:pt>
                <c:pt idx="60">
                  <c:v>12982</c:v>
                </c:pt>
                <c:pt idx="61">
                  <c:v>14200</c:v>
                </c:pt>
                <c:pt idx="62">
                  <c:v>15490.000000000002</c:v>
                </c:pt>
                <c:pt idx="63">
                  <c:v>16806.000000000004</c:v>
                </c:pt>
                <c:pt idx="64">
                  <c:v>18174</c:v>
                </c:pt>
                <c:pt idx="65">
                  <c:v>19590</c:v>
                </c:pt>
                <c:pt idx="66">
                  <c:v>21030</c:v>
                </c:pt>
                <c:pt idx="67">
                  <c:v>22542</c:v>
                </c:pt>
                <c:pt idx="68">
                  <c:v>24076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7"/>
          <c:order val="8"/>
          <c:tx>
            <c:strRef>
              <c:f>'10.E_LET_R'!$D$25</c:f>
              <c:strCache>
                <c:ptCount val="1"/>
                <c:pt idx="0">
                  <c:v>238U avEe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1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00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33D-46DD-8FAC-13D840EDBB17}"/>
              </c:ext>
            </c:extLst>
          </c:dPt>
          <c:xVal>
            <c:numRef>
              <c:f>'10.E_LET_R'!$D$26:$D$33</c:f>
              <c:numCache>
                <c:formatCode>0.00_ </c:formatCode>
                <c:ptCount val="8"/>
                <c:pt idx="0">
                  <c:v>110.8618</c:v>
                </c:pt>
                <c:pt idx="1">
                  <c:v>110.8618</c:v>
                </c:pt>
                <c:pt idx="2">
                  <c:v>115.06974905660377</c:v>
                </c:pt>
                <c:pt idx="3">
                  <c:v>118.45376242624653</c:v>
                </c:pt>
                <c:pt idx="4">
                  <c:v>118.45376242624653</c:v>
                </c:pt>
                <c:pt idx="5">
                  <c:v>118.45376242624653</c:v>
                </c:pt>
                <c:pt idx="6">
                  <c:v>117.54296484339289</c:v>
                </c:pt>
                <c:pt idx="7">
                  <c:v>117.54296484339289</c:v>
                </c:pt>
              </c:numCache>
            </c:numRef>
          </c:xVal>
          <c:yVal>
            <c:numRef>
              <c:f>'10.E_LET_R'!$G$26:$G$33</c:f>
              <c:numCache>
                <c:formatCode>0.0_ </c:formatCode>
                <c:ptCount val="8"/>
                <c:pt idx="0">
                  <c:v>110.74383999999999</c:v>
                </c:pt>
                <c:pt idx="1">
                  <c:v>110.74383999999999</c:v>
                </c:pt>
                <c:pt idx="2">
                  <c:v>92.32512088050315</c:v>
                </c:pt>
                <c:pt idx="3">
                  <c:v>74.429684785450291</c:v>
                </c:pt>
                <c:pt idx="4">
                  <c:v>74.429684785450291</c:v>
                </c:pt>
                <c:pt idx="5">
                  <c:v>74.429684785450291</c:v>
                </c:pt>
                <c:pt idx="6">
                  <c:v>50.953864842561806</c:v>
                </c:pt>
                <c:pt idx="7">
                  <c:v>50.953864842561806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3D-46DD-8FAC-13D840EDBB17}"/>
            </c:ext>
          </c:extLst>
        </c:ser>
        <c:ser>
          <c:idx val="8"/>
          <c:order val="9"/>
          <c:tx>
            <c:strRef>
              <c:f>'10.E_LET_R'!$I$25</c:f>
              <c:strCache>
                <c:ptCount val="1"/>
                <c:pt idx="0">
                  <c:v>197Au avEe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6600FF"/>
              </a:solidFill>
              <a:ln>
                <a:solidFill>
                  <a:srgbClr val="6600FF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66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33D-46DD-8FAC-13D840EDBB17}"/>
              </c:ext>
            </c:extLst>
          </c:dPt>
          <c:xVal>
            <c:numRef>
              <c:f>'10.E_LET_R'!$I$26:$I$33</c:f>
              <c:numCache>
                <c:formatCode>0.00_ </c:formatCode>
                <c:ptCount val="8"/>
                <c:pt idx="0">
                  <c:v>73.376288000000002</c:v>
                </c:pt>
                <c:pt idx="1">
                  <c:v>73.376288000000002</c:v>
                </c:pt>
                <c:pt idx="2">
                  <c:v>75.438156637563466</c:v>
                </c:pt>
                <c:pt idx="3">
                  <c:v>77.597446630015057</c:v>
                </c:pt>
                <c:pt idx="4">
                  <c:v>77.597446630015057</c:v>
                </c:pt>
                <c:pt idx="5">
                  <c:v>77.597446630015057</c:v>
                </c:pt>
                <c:pt idx="6">
                  <c:v>86.98370628722958</c:v>
                </c:pt>
                <c:pt idx="7">
                  <c:v>86.98370628722958</c:v>
                </c:pt>
              </c:numCache>
            </c:numRef>
          </c:xVal>
          <c:yVal>
            <c:numRef>
              <c:f>'10.E_LET_R'!$L$26:$L$33</c:f>
              <c:numCache>
                <c:formatCode>0.0_ </c:formatCode>
                <c:ptCount val="8"/>
                <c:pt idx="0">
                  <c:v>197.45326399999996</c:v>
                </c:pt>
                <c:pt idx="1">
                  <c:v>197.45326399999996</c:v>
                </c:pt>
                <c:pt idx="2">
                  <c:v>179.25376641624359</c:v>
                </c:pt>
                <c:pt idx="3">
                  <c:v>161.61701790899636</c:v>
                </c:pt>
                <c:pt idx="4">
                  <c:v>161.61701790899636</c:v>
                </c:pt>
                <c:pt idx="5">
                  <c:v>161.61701790899636</c:v>
                </c:pt>
                <c:pt idx="6">
                  <c:v>99.591730605430328</c:v>
                </c:pt>
                <c:pt idx="7">
                  <c:v>99.591730605430328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3D-46DD-8FAC-13D840EDBB17}"/>
            </c:ext>
          </c:extLst>
        </c:ser>
        <c:ser>
          <c:idx val="10"/>
          <c:order val="10"/>
          <c:tx>
            <c:strRef>
              <c:f>'10.E_LET_R'!$N$25</c:f>
              <c:strCache>
                <c:ptCount val="1"/>
                <c:pt idx="0">
                  <c:v>136Xe avEe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FF0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233D-46DD-8FAC-13D840EDBB17}"/>
              </c:ext>
            </c:extLst>
          </c:dPt>
          <c:xVal>
            <c:numRef>
              <c:f>'10.E_LET_R'!$N$26:$N$33</c:f>
              <c:numCache>
                <c:formatCode>0.00_ </c:formatCode>
                <c:ptCount val="8"/>
                <c:pt idx="0">
                  <c:v>30.081679999999999</c:v>
                </c:pt>
                <c:pt idx="1">
                  <c:v>33.03890922294844</c:v>
                </c:pt>
                <c:pt idx="2">
                  <c:v>33.678871978680334</c:v>
                </c:pt>
                <c:pt idx="3">
                  <c:v>34.337727940086261</c:v>
                </c:pt>
                <c:pt idx="4">
                  <c:v>36.667973563705907</c:v>
                </c:pt>
                <c:pt idx="5">
                  <c:v>38.433811928952522</c:v>
                </c:pt>
                <c:pt idx="6">
                  <c:v>44.074371016689106</c:v>
                </c:pt>
                <c:pt idx="7">
                  <c:v>45.082734218600692</c:v>
                </c:pt>
              </c:numCache>
            </c:numRef>
          </c:xVal>
          <c:yVal>
            <c:numRef>
              <c:f>'10.E_LET_R'!$Q$26:$Q$33</c:f>
              <c:numCache>
                <c:formatCode>0.0_ </c:formatCode>
                <c:ptCount val="8"/>
                <c:pt idx="0">
                  <c:v>528.41744000000006</c:v>
                </c:pt>
                <c:pt idx="1">
                  <c:v>424.11327639796656</c:v>
                </c:pt>
                <c:pt idx="2">
                  <c:v>406.17717016528763</c:v>
                </c:pt>
                <c:pt idx="3">
                  <c:v>388.9145926325516</c:v>
                </c:pt>
                <c:pt idx="4">
                  <c:v>332.66753603273412</c:v>
                </c:pt>
                <c:pt idx="5">
                  <c:v>298.05340230094322</c:v>
                </c:pt>
                <c:pt idx="6">
                  <c:v>215.26275269152967</c:v>
                </c:pt>
                <c:pt idx="7">
                  <c:v>203.78366069630866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3D-46DD-8FAC-13D840EDBB17}"/>
            </c:ext>
          </c:extLst>
        </c:ser>
        <c:ser>
          <c:idx val="11"/>
          <c:order val="11"/>
          <c:tx>
            <c:strRef>
              <c:f>'10.E_LET_R'!$S$25</c:f>
              <c:strCache>
                <c:ptCount val="1"/>
                <c:pt idx="0">
                  <c:v>84Kr avEe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FF6600"/>
              </a:solidFill>
              <a:ln>
                <a:solidFill>
                  <a:srgbClr val="FF6600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FF66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233D-46DD-8FAC-13D840EDBB17}"/>
              </c:ext>
            </c:extLst>
          </c:dPt>
          <c:xVal>
            <c:numRef>
              <c:f>'10.E_LET_R'!$S$26:$S$33</c:f>
              <c:numCache>
                <c:formatCode>0.00_ </c:formatCode>
                <c:ptCount val="8"/>
                <c:pt idx="0">
                  <c:v>9.4702000000000002</c:v>
                </c:pt>
                <c:pt idx="1">
                  <c:v>10.159062201966899</c:v>
                </c:pt>
                <c:pt idx="2">
                  <c:v>10.33466565024276</c:v>
                </c:pt>
                <c:pt idx="3">
                  <c:v>10.388985650242761</c:v>
                </c:pt>
                <c:pt idx="4">
                  <c:v>10.567669860769078</c:v>
                </c:pt>
                <c:pt idx="5">
                  <c:v>10.698954168864814</c:v>
                </c:pt>
                <c:pt idx="6">
                  <c:v>11.04013063945305</c:v>
                </c:pt>
                <c:pt idx="7">
                  <c:v>11.425010648054338</c:v>
                </c:pt>
              </c:numCache>
            </c:numRef>
          </c:xVal>
          <c:yVal>
            <c:numRef>
              <c:f>'10.E_LET_R'!$V$26:$V$33</c:f>
              <c:numCache>
                <c:formatCode>0.0_ </c:formatCode>
                <c:ptCount val="8"/>
                <c:pt idx="0">
                  <c:v>1644.8</c:v>
                </c:pt>
                <c:pt idx="1">
                  <c:v>1393.2797313504436</c:v>
                </c:pt>
                <c:pt idx="2">
                  <c:v>1338.9693865228573</c:v>
                </c:pt>
                <c:pt idx="3">
                  <c:v>1322.1693865228574</c:v>
                </c:pt>
                <c:pt idx="4">
                  <c:v>1266.9062286281205</c:v>
                </c:pt>
                <c:pt idx="5">
                  <c:v>1234.1233848946065</c:v>
                </c:pt>
                <c:pt idx="6">
                  <c:v>1153.0939731299006</c:v>
                </c:pt>
                <c:pt idx="7">
                  <c:v>1063.2910845665876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33D-46DD-8FAC-13D840EDBB17}"/>
            </c:ext>
          </c:extLst>
        </c:ser>
        <c:ser>
          <c:idx val="12"/>
          <c:order val="12"/>
          <c:tx>
            <c:strRef>
              <c:f>'10.E_LET_R'!$X$25</c:f>
              <c:strCache>
                <c:ptCount val="1"/>
                <c:pt idx="0">
                  <c:v>40Ar avEe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dPt>
            <c:idx val="0"/>
            <c:marker>
              <c:spPr>
                <a:noFill/>
                <a:ln>
                  <a:solidFill>
                    <a:srgbClr val="008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233D-46DD-8FAC-13D840EDBB17}"/>
              </c:ext>
            </c:extLst>
          </c:dPt>
          <c:xVal>
            <c:numRef>
              <c:f>'10.E_LET_R'!$X$26:$X$33</c:f>
              <c:numCache>
                <c:formatCode>0.00_ </c:formatCode>
                <c:ptCount val="8"/>
                <c:pt idx="0">
                  <c:v>2.0339999999999998</c:v>
                </c:pt>
                <c:pt idx="1">
                  <c:v>2.1109464037823158</c:v>
                </c:pt>
                <c:pt idx="2">
                  <c:v>2.1220922371156492</c:v>
                </c:pt>
                <c:pt idx="3">
                  <c:v>2.125610045334827</c:v>
                </c:pt>
                <c:pt idx="4">
                  <c:v>2.1878793090876112</c:v>
                </c:pt>
                <c:pt idx="5">
                  <c:v>2.2007969561464344</c:v>
                </c:pt>
                <c:pt idx="6">
                  <c:v>2.2216087208523168</c:v>
                </c:pt>
                <c:pt idx="7">
                  <c:v>2.2445734267346698</c:v>
                </c:pt>
              </c:numCache>
            </c:numRef>
          </c:xVal>
          <c:yVal>
            <c:numRef>
              <c:f>'10.E_LET_R'!$AA$26:$AA$33</c:f>
              <c:numCache>
                <c:formatCode>0.0_ </c:formatCode>
                <c:ptCount val="8"/>
                <c:pt idx="0">
                  <c:v>4668</c:v>
                </c:pt>
                <c:pt idx="1">
                  <c:v>4283.8068604768123</c:v>
                </c:pt>
                <c:pt idx="2">
                  <c:v>4230.6818604768132</c:v>
                </c:pt>
                <c:pt idx="3">
                  <c:v>4213.9147371891431</c:v>
                </c:pt>
                <c:pt idx="4">
                  <c:v>3940.3109150651371</c:v>
                </c:pt>
                <c:pt idx="5">
                  <c:v>3889.4873856533727</c:v>
                </c:pt>
                <c:pt idx="6">
                  <c:v>3807.6050327121966</c:v>
                </c:pt>
                <c:pt idx="7">
                  <c:v>3717.2520915357263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33D-46DD-8FAC-13D840EDBB17}"/>
            </c:ext>
          </c:extLst>
        </c:ser>
        <c:ser>
          <c:idx val="13"/>
          <c:order val="13"/>
          <c:tx>
            <c:strRef>
              <c:f>'10.E_LET_R'!$AC$25</c:f>
              <c:strCache>
                <c:ptCount val="1"/>
                <c:pt idx="0">
                  <c:v>12C avEe</c:v>
                </c:pt>
              </c:strCache>
            </c:strRef>
          </c:tx>
          <c:spPr>
            <a:ln>
              <a:solidFill>
                <a:srgbClr val="009999"/>
              </a:solidFill>
            </a:ln>
          </c:spPr>
          <c:marker>
            <c:symbol val="square"/>
            <c:size val="10"/>
            <c:spPr>
              <a:solidFill>
                <a:srgbClr val="009999"/>
              </a:solidFill>
              <a:ln>
                <a:solidFill>
                  <a:srgbClr val="009999"/>
                </a:solidFill>
              </a:ln>
            </c:spPr>
          </c:marker>
          <c:xVal>
            <c:numRef>
              <c:f>'10.E_LET_R'!$AC$26:$AC$33</c:f>
              <c:numCache>
                <c:formatCode>0.00_ </c:formatCode>
                <c:ptCount val="8"/>
                <c:pt idx="0">
                  <c:v>0.16592000000000001</c:v>
                </c:pt>
                <c:pt idx="1">
                  <c:v>0.16695500000000002</c:v>
                </c:pt>
                <c:pt idx="2">
                  <c:v>0.16709300000000002</c:v>
                </c:pt>
                <c:pt idx="3">
                  <c:v>0.16713716000000003</c:v>
                </c:pt>
                <c:pt idx="4">
                  <c:v>0.16795312225596534</c:v>
                </c:pt>
                <c:pt idx="5">
                  <c:v>0.16810955679635531</c:v>
                </c:pt>
                <c:pt idx="6">
                  <c:v>0.16836543914929647</c:v>
                </c:pt>
                <c:pt idx="7">
                  <c:v>0.16864779209047295</c:v>
                </c:pt>
              </c:numCache>
            </c:numRef>
          </c:xVal>
          <c:yVal>
            <c:numRef>
              <c:f>'10.E_LET_R'!$AF$26:$AF$33</c:f>
              <c:numCache>
                <c:formatCode>0.0_ </c:formatCode>
                <c:ptCount val="8"/>
                <c:pt idx="0">
                  <c:v>24076</c:v>
                </c:pt>
                <c:pt idx="1">
                  <c:v>23681.499999999996</c:v>
                </c:pt>
                <c:pt idx="2">
                  <c:v>23628.899999999991</c:v>
                </c:pt>
                <c:pt idx="3">
                  <c:v>23612.067999999988</c:v>
                </c:pt>
                <c:pt idx="4">
                  <c:v>23338.991271149662</c:v>
                </c:pt>
                <c:pt idx="5">
                  <c:v>23288.450881177516</c:v>
                </c:pt>
                <c:pt idx="6">
                  <c:v>23205.781197919601</c:v>
                </c:pt>
                <c:pt idx="7">
                  <c:v>23114.559478462586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33D-46DD-8FAC-13D840EDB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36432"/>
        <c:axId val="548728592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6"/>
                <c:tx>
                  <c:strRef>
                    <c:extLst>
                      <c:ext uri="{02D57815-91ED-43cb-92C2-25804820EDAC}">
                        <c15:formulaRef>
                          <c15:sqref>'10.E_LET_R'!$AH$95</c15:sqref>
                        </c15:formulaRef>
                      </c:ext>
                    </c:extLst>
                    <c:strCache>
                      <c:ptCount val="1"/>
                      <c:pt idx="0">
                        <c:v>4He avLETe</c:v>
                      </c:pt>
                    </c:strCache>
                  </c:strRef>
                </c:tx>
                <c:spPr>
                  <a:ln w="28575">
                    <a:solidFill>
                      <a:srgbClr val="808000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'10.E_LET_R'!$AH$96:$AH$164</c15:sqref>
                        </c15:formulaRef>
                      </c:ext>
                    </c:extLst>
                    <c:numCache>
                      <c:formatCode>0.00E+00</c:formatCode>
                      <c:ptCount val="69"/>
                      <c:pt idx="0">
                        <c:v>4.6210055999999999E-2</c:v>
                      </c:pt>
                      <c:pt idx="1">
                        <c:v>5.6590046200000001E-2</c:v>
                      </c:pt>
                      <c:pt idx="2">
                        <c:v>6.5350039600000007E-2</c:v>
                      </c:pt>
                      <c:pt idx="3">
                        <c:v>8.0030000000000004E-2</c:v>
                      </c:pt>
                      <c:pt idx="4">
                        <c:v>9.2410000000000006E-2</c:v>
                      </c:pt>
                      <c:pt idx="5">
                        <c:v>0.1033</c:v>
                      </c:pt>
                      <c:pt idx="6">
                        <c:v>0.11314</c:v>
                      </c:pt>
                      <c:pt idx="7">
                        <c:v>0.13066000000000003</c:v>
                      </c:pt>
                      <c:pt idx="8">
                        <c:v>0.14610000000000001</c:v>
                      </c:pt>
                      <c:pt idx="9">
                        <c:v>0.17899999999999999</c:v>
                      </c:pt>
                      <c:pt idx="10">
                        <c:v>0.20660000000000001</c:v>
                      </c:pt>
                      <c:pt idx="11">
                        <c:v>0.25269999999999998</c:v>
                      </c:pt>
                      <c:pt idx="12">
                        <c:v>0.29339999999999999</c:v>
                      </c:pt>
                      <c:pt idx="13">
                        <c:v>0.33439999999999998</c:v>
                      </c:pt>
                      <c:pt idx="14">
                        <c:v>0.37452000000000002</c:v>
                      </c:pt>
                      <c:pt idx="15">
                        <c:v>0.44969999999999999</c:v>
                      </c:pt>
                      <c:pt idx="16">
                        <c:v>0.51780000000000004</c:v>
                      </c:pt>
                      <c:pt idx="17">
                        <c:v>0.66439999999999999</c:v>
                      </c:pt>
                      <c:pt idx="18">
                        <c:v>0.78590000000000004</c:v>
                      </c:pt>
                      <c:pt idx="19">
                        <c:v>0.97640000000000005</c:v>
                      </c:pt>
                      <c:pt idx="20">
                        <c:v>1.1160000000000001</c:v>
                      </c:pt>
                      <c:pt idx="21">
                        <c:v>1.22</c:v>
                      </c:pt>
                      <c:pt idx="22">
                        <c:v>1.2952000000000001</c:v>
                      </c:pt>
                      <c:pt idx="23">
                        <c:v>1.3906000000000001</c:v>
                      </c:pt>
                      <c:pt idx="24">
                        <c:v>1.4359999999999999</c:v>
                      </c:pt>
                      <c:pt idx="25">
                        <c:v>1.4410000000000001</c:v>
                      </c:pt>
                      <c:pt idx="26">
                        <c:v>1.3839999999999999</c:v>
                      </c:pt>
                      <c:pt idx="27">
                        <c:v>1.24</c:v>
                      </c:pt>
                      <c:pt idx="28">
                        <c:v>1.111</c:v>
                      </c:pt>
                      <c:pt idx="29">
                        <c:v>1.0049999999999999</c:v>
                      </c:pt>
                      <c:pt idx="30">
                        <c:v>0.91952</c:v>
                      </c:pt>
                      <c:pt idx="31">
                        <c:v>0.78873999999999989</c:v>
                      </c:pt>
                      <c:pt idx="32">
                        <c:v>0.69469999999999998</c:v>
                      </c:pt>
                      <c:pt idx="33">
                        <c:v>0.54459999999999997</c:v>
                      </c:pt>
                      <c:pt idx="34">
                        <c:v>0.45450000000000002</c:v>
                      </c:pt>
                      <c:pt idx="35">
                        <c:v>0.34129999999999999</c:v>
                      </c:pt>
                      <c:pt idx="36">
                        <c:v>0.27729999999999999</c:v>
                      </c:pt>
                      <c:pt idx="37">
                        <c:v>0.23530000000000001</c:v>
                      </c:pt>
                      <c:pt idx="38">
                        <c:v>0.20566000000000001</c:v>
                      </c:pt>
                      <c:pt idx="39">
                        <c:v>0.18293999999999999</c:v>
                      </c:pt>
                      <c:pt idx="40">
                        <c:v>0.16526000000000002</c:v>
                      </c:pt>
                      <c:pt idx="41">
                        <c:v>0.15104000000000001</c:v>
                      </c:pt>
                      <c:pt idx="42">
                        <c:v>0.13919999999999999</c:v>
                      </c:pt>
                      <c:pt idx="43">
                        <c:v>0.1016</c:v>
                      </c:pt>
                      <c:pt idx="44">
                        <c:v>8.1030000000000005E-2</c:v>
                      </c:pt>
                      <c:pt idx="45">
                        <c:v>6.7960000000000007E-2</c:v>
                      </c:pt>
                      <c:pt idx="46">
                        <c:v>5.8869999999999999E-2</c:v>
                      </c:pt>
                      <c:pt idx="47">
                        <c:v>5.2139999999999999E-2</c:v>
                      </c:pt>
                      <c:pt idx="48">
                        <c:v>4.6949999999999999E-2</c:v>
                      </c:pt>
                      <c:pt idx="49">
                        <c:v>4.2819999999999997E-2</c:v>
                      </c:pt>
                      <c:pt idx="50">
                        <c:v>3.9449999999999999E-2</c:v>
                      </c:pt>
                      <c:pt idx="51">
                        <c:v>3.6698000000000001E-2</c:v>
                      </c:pt>
                      <c:pt idx="52">
                        <c:v>3.4324E-2</c:v>
                      </c:pt>
                      <c:pt idx="53">
                        <c:v>3.4324E-2</c:v>
                      </c:pt>
                      <c:pt idx="54">
                        <c:v>3.2267999999999998E-2</c:v>
                      </c:pt>
                      <c:pt idx="55">
                        <c:v>3.0476E-2</c:v>
                      </c:pt>
                      <c:pt idx="56">
                        <c:v>2.8899999999999999E-2</c:v>
                      </c:pt>
                      <c:pt idx="57">
                        <c:v>2.7548E-2</c:v>
                      </c:pt>
                      <c:pt idx="58">
                        <c:v>2.6334E-2</c:v>
                      </c:pt>
                      <c:pt idx="59">
                        <c:v>2.5238E-2</c:v>
                      </c:pt>
                      <c:pt idx="60">
                        <c:v>2.4243999999999998E-2</c:v>
                      </c:pt>
                      <c:pt idx="61">
                        <c:v>2.334E-2</c:v>
                      </c:pt>
                      <c:pt idx="62">
                        <c:v>2.2575999999999999E-2</c:v>
                      </c:pt>
                      <c:pt idx="63">
                        <c:v>2.1812000000000002E-2</c:v>
                      </c:pt>
                      <c:pt idx="64">
                        <c:v>2.112E-2</c:v>
                      </c:pt>
                      <c:pt idx="65">
                        <c:v>2.0500000000000001E-2</c:v>
                      </c:pt>
                      <c:pt idx="66">
                        <c:v>1.9879999999999998E-2</c:v>
                      </c:pt>
                      <c:pt idx="67">
                        <c:v>1.9368E-2</c:v>
                      </c:pt>
                      <c:pt idx="68">
                        <c:v>1.8855999999999998E-2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'10.E_LET_R'!$AK$96:$AK$164</c15:sqref>
                        </c15:formulaRef>
                      </c:ext>
                    </c:extLst>
                    <c:numCache>
                      <c:formatCode>0.00E+00</c:formatCode>
                      <c:ptCount val="69"/>
                      <c:pt idx="0">
                        <c:v>5.30001E-3</c:v>
                      </c:pt>
                      <c:pt idx="1">
                        <c:v>7.300011999999999E-3</c:v>
                      </c:pt>
                      <c:pt idx="2">
                        <c:v>9.4000100000000003E-3</c:v>
                      </c:pt>
                      <c:pt idx="3">
                        <c:v>1.3500000000000003E-2</c:v>
                      </c:pt>
                      <c:pt idx="4">
                        <c:v>1.7499999999999998E-2</c:v>
                      </c:pt>
                      <c:pt idx="5">
                        <c:v>2.1600000000000001E-2</c:v>
                      </c:pt>
                      <c:pt idx="6">
                        <c:v>2.5700000000000004E-2</c:v>
                      </c:pt>
                      <c:pt idx="7">
                        <c:v>3.3979999999999996E-2</c:v>
                      </c:pt>
                      <c:pt idx="8">
                        <c:v>4.2299999999999997E-2</c:v>
                      </c:pt>
                      <c:pt idx="9">
                        <c:v>6.3100000000000003E-2</c:v>
                      </c:pt>
                      <c:pt idx="10">
                        <c:v>8.3699999999999997E-2</c:v>
                      </c:pt>
                      <c:pt idx="11">
                        <c:v>0.124</c:v>
                      </c:pt>
                      <c:pt idx="12">
                        <c:v>0.16270000000000001</c:v>
                      </c:pt>
                      <c:pt idx="13">
                        <c:v>0.1993</c:v>
                      </c:pt>
                      <c:pt idx="14">
                        <c:v>0.23369999999999999</c:v>
                      </c:pt>
                      <c:pt idx="15">
                        <c:v>0.29712</c:v>
                      </c:pt>
                      <c:pt idx="16">
                        <c:v>0.35439999999999999</c:v>
                      </c:pt>
                      <c:pt idx="17">
                        <c:v>0.47859999999999997</c:v>
                      </c:pt>
                      <c:pt idx="18">
                        <c:v>0.58479999999999999</c:v>
                      </c:pt>
                      <c:pt idx="19">
                        <c:v>0.76559999999999995</c:v>
                      </c:pt>
                      <c:pt idx="20">
                        <c:v>0.92159999999999997</c:v>
                      </c:pt>
                      <c:pt idx="21">
                        <c:v>1.06</c:v>
                      </c:pt>
                      <c:pt idx="22">
                        <c:v>1.198</c:v>
                      </c:pt>
                      <c:pt idx="23">
                        <c:v>1.444</c:v>
                      </c:pt>
                      <c:pt idx="24">
                        <c:v>1.68</c:v>
                      </c:pt>
                      <c:pt idx="25">
                        <c:v>2.2700000000000005</c:v>
                      </c:pt>
                      <c:pt idx="26">
                        <c:v>2.88</c:v>
                      </c:pt>
                      <c:pt idx="27">
                        <c:v>4.1800000000000006</c:v>
                      </c:pt>
                      <c:pt idx="28">
                        <c:v>5.65</c:v>
                      </c:pt>
                      <c:pt idx="29">
                        <c:v>7.27</c:v>
                      </c:pt>
                      <c:pt idx="30">
                        <c:v>9.0660000000000007</c:v>
                      </c:pt>
                      <c:pt idx="31">
                        <c:v>13.112000000000002</c:v>
                      </c:pt>
                      <c:pt idx="32">
                        <c:v>17.77</c:v>
                      </c:pt>
                      <c:pt idx="33">
                        <c:v>31.87</c:v>
                      </c:pt>
                      <c:pt idx="34">
                        <c:v>49.23</c:v>
                      </c:pt>
                      <c:pt idx="35">
                        <c:v>93.4</c:v>
                      </c:pt>
                      <c:pt idx="36">
                        <c:v>149.66</c:v>
                      </c:pt>
                      <c:pt idx="37">
                        <c:v>217.26</c:v>
                      </c:pt>
                      <c:pt idx="38">
                        <c:v>296.18199999999996</c:v>
                      </c:pt>
                      <c:pt idx="39">
                        <c:v>384.94</c:v>
                      </c:pt>
                      <c:pt idx="40">
                        <c:v>484.07600000000002</c:v>
                      </c:pt>
                      <c:pt idx="41">
                        <c:v>593.30799999999999</c:v>
                      </c:pt>
                      <c:pt idx="42">
                        <c:v>711.68</c:v>
                      </c:pt>
                      <c:pt idx="43">
                        <c:v>1450</c:v>
                      </c:pt>
                      <c:pt idx="44">
                        <c:v>2400</c:v>
                      </c:pt>
                      <c:pt idx="45">
                        <c:v>3560</c:v>
                      </c:pt>
                      <c:pt idx="46">
                        <c:v>4930</c:v>
                      </c:pt>
                      <c:pt idx="47">
                        <c:v>6480</c:v>
                      </c:pt>
                      <c:pt idx="48">
                        <c:v>8230</c:v>
                      </c:pt>
                      <c:pt idx="49">
                        <c:v>10150</c:v>
                      </c:pt>
                      <c:pt idx="50">
                        <c:v>12240</c:v>
                      </c:pt>
                      <c:pt idx="51">
                        <c:v>14528</c:v>
                      </c:pt>
                      <c:pt idx="52">
                        <c:v>16966</c:v>
                      </c:pt>
                      <c:pt idx="53">
                        <c:v>16966</c:v>
                      </c:pt>
                      <c:pt idx="54">
                        <c:v>19554</c:v>
                      </c:pt>
                      <c:pt idx="55">
                        <c:v>22292</c:v>
                      </c:pt>
                      <c:pt idx="56">
                        <c:v>25180</c:v>
                      </c:pt>
                      <c:pt idx="57">
                        <c:v>28244</c:v>
                      </c:pt>
                      <c:pt idx="58">
                        <c:v>31452</c:v>
                      </c:pt>
                      <c:pt idx="59">
                        <c:v>34796</c:v>
                      </c:pt>
                      <c:pt idx="60">
                        <c:v>38270</c:v>
                      </c:pt>
                      <c:pt idx="61">
                        <c:v>41870</c:v>
                      </c:pt>
                      <c:pt idx="62">
                        <c:v>45722</c:v>
                      </c:pt>
                      <c:pt idx="63">
                        <c:v>49574</c:v>
                      </c:pt>
                      <c:pt idx="64">
                        <c:v>53586</c:v>
                      </c:pt>
                      <c:pt idx="65">
                        <c:v>57758</c:v>
                      </c:pt>
                      <c:pt idx="66">
                        <c:v>61930</c:v>
                      </c:pt>
                      <c:pt idx="67">
                        <c:v>66406</c:v>
                      </c:pt>
                      <c:pt idx="68">
                        <c:v>70882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B-233D-46DD-8FAC-13D840EDBB17}"/>
                  </c:ext>
                </c:extLst>
              </c15:ser>
            </c15:filteredScatterSeries>
            <c15:filteredScatte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'10.E_LET_R'!$AM$95</c15:sqref>
                        </c15:formulaRef>
                      </c:ext>
                    </c:extLst>
                    <c:strCache>
                      <c:ptCount val="1"/>
                      <c:pt idx="0">
                        <c:v>1H avLETe</c:v>
                      </c:pt>
                    </c:strCache>
                  </c:strRef>
                </c:tx>
                <c:spPr>
                  <a:ln w="28575">
                    <a:solidFill>
                      <a:srgbClr val="663300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'10.E_LET_R'!$AM$96:$AM$164</c15:sqref>
                        </c15:formulaRef>
                      </c:ext>
                    </c:extLst>
                    <c:numCache>
                      <c:formatCode>0.00E+00</c:formatCode>
                      <c:ptCount val="69"/>
                      <c:pt idx="0">
                        <c:v>3.3640016499835008E-2</c:v>
                      </c:pt>
                      <c:pt idx="1">
                        <c:v>4.1210135000000002E-2</c:v>
                      </c:pt>
                      <c:pt idx="2">
                        <c:v>4.75801156E-2</c:v>
                      </c:pt>
                      <c:pt idx="3">
                        <c:v>5.8270095200000004E-2</c:v>
                      </c:pt>
                      <c:pt idx="4">
                        <c:v>6.729008160000001E-2</c:v>
                      </c:pt>
                      <c:pt idx="5">
                        <c:v>7.52300734E-2</c:v>
                      </c:pt>
                      <c:pt idx="6">
                        <c:v>8.2410067399999995E-2</c:v>
                      </c:pt>
                      <c:pt idx="7">
                        <c:v>9.5160057399999998E-2</c:v>
                      </c:pt>
                      <c:pt idx="8">
                        <c:v>0.10640005199947999</c:v>
                      </c:pt>
                      <c:pt idx="9">
                        <c:v>0.1303</c:v>
                      </c:pt>
                      <c:pt idx="10">
                        <c:v>0.15049999999999999</c:v>
                      </c:pt>
                      <c:pt idx="11">
                        <c:v>0.18229999999999999</c:v>
                      </c:pt>
                      <c:pt idx="12">
                        <c:v>0.20960000000000001</c:v>
                      </c:pt>
                      <c:pt idx="13">
                        <c:v>0.23219999999999999</c:v>
                      </c:pt>
                      <c:pt idx="14">
                        <c:v>0.25109999999999999</c:v>
                      </c:pt>
                      <c:pt idx="15">
                        <c:v>0.28389999999999999</c:v>
                      </c:pt>
                      <c:pt idx="16">
                        <c:v>0.31419999999999998</c:v>
                      </c:pt>
                      <c:pt idx="17">
                        <c:v>0.38279999999999997</c:v>
                      </c:pt>
                      <c:pt idx="18">
                        <c:v>0.43609999999999999</c:v>
                      </c:pt>
                      <c:pt idx="19">
                        <c:v>0.50090000000000001</c:v>
                      </c:pt>
                      <c:pt idx="20">
                        <c:v>0.52939999999999998</c:v>
                      </c:pt>
                      <c:pt idx="21">
                        <c:v>0.53810000000000002</c:v>
                      </c:pt>
                      <c:pt idx="22">
                        <c:v>0.53620000000000001</c:v>
                      </c:pt>
                      <c:pt idx="23">
                        <c:v>0.51849999999999996</c:v>
                      </c:pt>
                      <c:pt idx="24">
                        <c:v>0.49469999999999997</c:v>
                      </c:pt>
                      <c:pt idx="25">
                        <c:v>0.43740000000000001</c:v>
                      </c:pt>
                      <c:pt idx="26">
                        <c:v>0.39169999999999999</c:v>
                      </c:pt>
                      <c:pt idx="27">
                        <c:v>0.3276</c:v>
                      </c:pt>
                      <c:pt idx="28">
                        <c:v>0.28489999999999999</c:v>
                      </c:pt>
                      <c:pt idx="29">
                        <c:v>0.25430000000000003</c:v>
                      </c:pt>
                      <c:pt idx="30">
                        <c:v>0.23109999999999997</c:v>
                      </c:pt>
                      <c:pt idx="31">
                        <c:v>0.1978</c:v>
                      </c:pt>
                      <c:pt idx="32">
                        <c:v>0.17469999999999999</c:v>
                      </c:pt>
                      <c:pt idx="33">
                        <c:v>0.13539999999999999</c:v>
                      </c:pt>
                      <c:pt idx="34">
                        <c:v>0.1118</c:v>
                      </c:pt>
                      <c:pt idx="35">
                        <c:v>8.4390000000000007E-2</c:v>
                      </c:pt>
                      <c:pt idx="36">
                        <c:v>6.8659999999999999E-2</c:v>
                      </c:pt>
                      <c:pt idx="37">
                        <c:v>5.8310000000000001E-2</c:v>
                      </c:pt>
                      <c:pt idx="38">
                        <c:v>5.0930000000000003E-2</c:v>
                      </c:pt>
                      <c:pt idx="39">
                        <c:v>4.5370000000000001E-2</c:v>
                      </c:pt>
                      <c:pt idx="40">
                        <c:v>4.1009999999999998E-2</c:v>
                      </c:pt>
                      <c:pt idx="41">
                        <c:v>3.7490000000000002E-2</c:v>
                      </c:pt>
                      <c:pt idx="42">
                        <c:v>3.458E-2</c:v>
                      </c:pt>
                      <c:pt idx="43">
                        <c:v>2.5260000000000001E-2</c:v>
                      </c:pt>
                      <c:pt idx="44">
                        <c:v>2.017E-2</c:v>
                      </c:pt>
                      <c:pt idx="45">
                        <c:v>1.6920000000000001E-2</c:v>
                      </c:pt>
                      <c:pt idx="46">
                        <c:v>1.4659999999999999E-2</c:v>
                      </c:pt>
                      <c:pt idx="47">
                        <c:v>1.299E-2</c:v>
                      </c:pt>
                      <c:pt idx="48">
                        <c:v>1.17E-2</c:v>
                      </c:pt>
                      <c:pt idx="49">
                        <c:v>1.0670000000000001E-2</c:v>
                      </c:pt>
                      <c:pt idx="50">
                        <c:v>9.8340000000000007E-3</c:v>
                      </c:pt>
                      <c:pt idx="51">
                        <c:v>9.1350000000000008E-3</c:v>
                      </c:pt>
                      <c:pt idx="52">
                        <c:v>8.5430000000000002E-3</c:v>
                      </c:pt>
                      <c:pt idx="53">
                        <c:v>8.5430000000000002E-3</c:v>
                      </c:pt>
                      <c:pt idx="54">
                        <c:v>8.0359999999999997E-3</c:v>
                      </c:pt>
                      <c:pt idx="55">
                        <c:v>7.5950000000000002E-3</c:v>
                      </c:pt>
                      <c:pt idx="56">
                        <c:v>7.2315000000000001E-3</c:v>
                      </c:pt>
                      <c:pt idx="57">
                        <c:v>6.868E-3</c:v>
                      </c:pt>
                      <c:pt idx="58">
                        <c:v>6.5795000000000003E-3</c:v>
                      </c:pt>
                      <c:pt idx="59">
                        <c:v>6.2909999999999997E-3</c:v>
                      </c:pt>
                      <c:pt idx="60">
                        <c:v>6.0569999999999999E-3</c:v>
                      </c:pt>
                      <c:pt idx="61">
                        <c:v>5.8230000000000001E-3</c:v>
                      </c:pt>
                      <c:pt idx="62">
                        <c:v>5.6284999999999998E-3</c:v>
                      </c:pt>
                      <c:pt idx="63">
                        <c:v>5.4339999999999996E-3</c:v>
                      </c:pt>
                      <c:pt idx="64">
                        <c:v>5.2700000000000004E-3</c:v>
                      </c:pt>
                      <c:pt idx="65">
                        <c:v>5.1060000000000003E-3</c:v>
                      </c:pt>
                      <c:pt idx="66">
                        <c:v>4.9659999999999999E-3</c:v>
                      </c:pt>
                      <c:pt idx="67">
                        <c:v>4.8260000000000004E-3</c:v>
                      </c:pt>
                      <c:pt idx="68">
                        <c:v>4.705E-3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'10.E_LET_R'!$AP$96:$AP$164</c15:sqref>
                        </c15:formulaRef>
                      </c:ext>
                    </c:extLst>
                    <c:numCache>
                      <c:formatCode>0.00E+00</c:formatCode>
                      <c:ptCount val="69"/>
                      <c:pt idx="0">
                        <c:v>2.7000019999800003E-3</c:v>
                      </c:pt>
                      <c:pt idx="1">
                        <c:v>3.6000200000000002E-3</c:v>
                      </c:pt>
                      <c:pt idx="2">
                        <c:v>4.5000200000000004E-3</c:v>
                      </c:pt>
                      <c:pt idx="3">
                        <c:v>6.3000160000000003E-3</c:v>
                      </c:pt>
                      <c:pt idx="4">
                        <c:v>8.0000160000000004E-3</c:v>
                      </c:pt>
                      <c:pt idx="5">
                        <c:v>9.6000180000000018E-3</c:v>
                      </c:pt>
                      <c:pt idx="6">
                        <c:v>1.1300016000000001E-2</c:v>
                      </c:pt>
                      <c:pt idx="7">
                        <c:v>1.4500015999999999E-2</c:v>
                      </c:pt>
                      <c:pt idx="8">
                        <c:v>1.7700015999840002E-2</c:v>
                      </c:pt>
                      <c:pt idx="9">
                        <c:v>2.5399999999999999E-2</c:v>
                      </c:pt>
                      <c:pt idx="10">
                        <c:v>3.2899999999999999E-2</c:v>
                      </c:pt>
                      <c:pt idx="11">
                        <c:v>4.7299999999999995E-2</c:v>
                      </c:pt>
                      <c:pt idx="12">
                        <c:v>6.1100000000000002E-2</c:v>
                      </c:pt>
                      <c:pt idx="13">
                        <c:v>7.4200000000000002E-2</c:v>
                      </c:pt>
                      <c:pt idx="14">
                        <c:v>8.6900000000000005E-2</c:v>
                      </c:pt>
                      <c:pt idx="15">
                        <c:v>0.1111</c:v>
                      </c:pt>
                      <c:pt idx="16">
                        <c:v>0.13389999999999999</c:v>
                      </c:pt>
                      <c:pt idx="17">
                        <c:v>0.18560000000000001</c:v>
                      </c:pt>
                      <c:pt idx="18">
                        <c:v>0.23170000000000002</c:v>
                      </c:pt>
                      <c:pt idx="19">
                        <c:v>0.31480000000000002</c:v>
                      </c:pt>
                      <c:pt idx="20">
                        <c:v>0.39269999999999999</c:v>
                      </c:pt>
                      <c:pt idx="21">
                        <c:v>0.46920000000000001</c:v>
                      </c:pt>
                      <c:pt idx="22">
                        <c:v>0.54589999999999994</c:v>
                      </c:pt>
                      <c:pt idx="23">
                        <c:v>0.70340000000000003</c:v>
                      </c:pt>
                      <c:pt idx="24">
                        <c:v>0.86869999999999992</c:v>
                      </c:pt>
                      <c:pt idx="25">
                        <c:v>1.3200000000000003</c:v>
                      </c:pt>
                      <c:pt idx="26">
                        <c:v>1.83</c:v>
                      </c:pt>
                      <c:pt idx="27">
                        <c:v>3.0300000000000007</c:v>
                      </c:pt>
                      <c:pt idx="28">
                        <c:v>4.42</c:v>
                      </c:pt>
                      <c:pt idx="29">
                        <c:v>6.01</c:v>
                      </c:pt>
                      <c:pt idx="30">
                        <c:v>7.7700000000000014</c:v>
                      </c:pt>
                      <c:pt idx="31">
                        <c:v>11.79</c:v>
                      </c:pt>
                      <c:pt idx="32">
                        <c:v>16.399999999999999</c:v>
                      </c:pt>
                      <c:pt idx="33">
                        <c:v>30.43</c:v>
                      </c:pt>
                      <c:pt idx="34">
                        <c:v>47.92</c:v>
                      </c:pt>
                      <c:pt idx="35">
                        <c:v>92.52</c:v>
                      </c:pt>
                      <c:pt idx="36">
                        <c:v>149.16</c:v>
                      </c:pt>
                      <c:pt idx="37">
                        <c:v>217.12</c:v>
                      </c:pt>
                      <c:pt idx="38">
                        <c:v>295.97000000000003</c:v>
                      </c:pt>
                      <c:pt idx="39">
                        <c:v>385.32</c:v>
                      </c:pt>
                      <c:pt idx="40">
                        <c:v>484.78</c:v>
                      </c:pt>
                      <c:pt idx="41">
                        <c:v>594.21</c:v>
                      </c:pt>
                      <c:pt idx="42">
                        <c:v>713.38</c:v>
                      </c:pt>
                      <c:pt idx="43">
                        <c:v>1450</c:v>
                      </c:pt>
                      <c:pt idx="44">
                        <c:v>2410</c:v>
                      </c:pt>
                      <c:pt idx="45">
                        <c:v>3570</c:v>
                      </c:pt>
                      <c:pt idx="46">
                        <c:v>4940</c:v>
                      </c:pt>
                      <c:pt idx="47">
                        <c:v>6500</c:v>
                      </c:pt>
                      <c:pt idx="48">
                        <c:v>8240</c:v>
                      </c:pt>
                      <c:pt idx="49">
                        <c:v>10160</c:v>
                      </c:pt>
                      <c:pt idx="50">
                        <c:v>12260</c:v>
                      </c:pt>
                      <c:pt idx="51">
                        <c:v>14520</c:v>
                      </c:pt>
                      <c:pt idx="52">
                        <c:v>16950</c:v>
                      </c:pt>
                      <c:pt idx="53">
                        <c:v>16950</c:v>
                      </c:pt>
                      <c:pt idx="54">
                        <c:v>19540</c:v>
                      </c:pt>
                      <c:pt idx="55">
                        <c:v>22290</c:v>
                      </c:pt>
                      <c:pt idx="56">
                        <c:v>25265</c:v>
                      </c:pt>
                      <c:pt idx="57">
                        <c:v>28240</c:v>
                      </c:pt>
                      <c:pt idx="58">
                        <c:v>31505</c:v>
                      </c:pt>
                      <c:pt idx="59">
                        <c:v>34770</c:v>
                      </c:pt>
                      <c:pt idx="60">
                        <c:v>38320</c:v>
                      </c:pt>
                      <c:pt idx="61">
                        <c:v>41870</c:v>
                      </c:pt>
                      <c:pt idx="62">
                        <c:v>45690</c:v>
                      </c:pt>
                      <c:pt idx="63">
                        <c:v>49510</c:v>
                      </c:pt>
                      <c:pt idx="64">
                        <c:v>53585</c:v>
                      </c:pt>
                      <c:pt idx="65">
                        <c:v>57660</c:v>
                      </c:pt>
                      <c:pt idx="66">
                        <c:v>61990</c:v>
                      </c:pt>
                      <c:pt idx="67">
                        <c:v>66320</c:v>
                      </c:pt>
                      <c:pt idx="68">
                        <c:v>70885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C-233D-46DD-8FAC-13D840EDBB17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'10.E_LET_R'!$AH$25</c15:sqref>
                        </c15:formulaRef>
                      </c:ext>
                    </c:extLst>
                    <c:strCache>
                      <c:ptCount val="1"/>
                      <c:pt idx="0">
                        <c:v>4He avEe</c:v>
                      </c:pt>
                    </c:strCache>
                  </c:strRef>
                </c:tx>
                <c:spPr>
                  <a:ln>
                    <a:noFill/>
                  </a:ln>
                </c:spPr>
                <c:marker>
                  <c:symbol val="square"/>
                  <c:size val="10"/>
                  <c:spPr>
                    <a:solidFill>
                      <a:srgbClr val="808000"/>
                    </a:solidFill>
                    <a:ln>
                      <a:solidFill>
                        <a:srgbClr val="808000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'10.E_LET_R'!$AH$26:$AH$33</c15:sqref>
                        </c15:formulaRef>
                      </c:ext>
                    </c:extLst>
                    <c:numCache>
                      <c:formatCode>0.00_ </c:formatCode>
                      <c:ptCount val="8"/>
                      <c:pt idx="0">
                        <c:v>1.8855999999999998E-2</c:v>
                      </c:pt>
                      <c:pt idx="1">
                        <c:v>1.8901070422535211E-2</c:v>
                      </c:pt>
                      <c:pt idx="2">
                        <c:v>1.890707042253521E-2</c:v>
                      </c:pt>
                      <c:pt idx="3">
                        <c:v>1.8908994029297889E-2</c:v>
                      </c:pt>
                      <c:pt idx="4">
                        <c:v>1.8940137581609326E-2</c:v>
                      </c:pt>
                      <c:pt idx="5">
                        <c:v>1.8945908401897363E-2</c:v>
                      </c:pt>
                      <c:pt idx="6">
                        <c:v>1.8955329721694319E-2</c:v>
                      </c:pt>
                      <c:pt idx="7">
                        <c:v>1.8965725660780614E-2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'10.E_LET_R'!$AK$26:$AK$33</c15:sqref>
                        </c15:formulaRef>
                      </c:ext>
                    </c:extLst>
                    <c:numCache>
                      <c:formatCode>0.0_ </c:formatCode>
                      <c:ptCount val="8"/>
                      <c:pt idx="0">
                        <c:v>70882</c:v>
                      </c:pt>
                      <c:pt idx="1">
                        <c:v>70487.985915492944</c:v>
                      </c:pt>
                      <c:pt idx="2">
                        <c:v>70435.532790492944</c:v>
                      </c:pt>
                      <c:pt idx="3">
                        <c:v>70418.716259497334</c:v>
                      </c:pt>
                      <c:pt idx="4">
                        <c:v>70146.45348577472</c:v>
                      </c:pt>
                      <c:pt idx="5">
                        <c:v>70096.003892787863</c:v>
                      </c:pt>
                      <c:pt idx="6">
                        <c:v>70013.640948625427</c:v>
                      </c:pt>
                      <c:pt idx="7">
                        <c:v>69922.757699894486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D-233D-46DD-8FAC-13D840EDBB17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'10.E_LET_R'!$AM$25</c15:sqref>
                        </c15:formulaRef>
                      </c:ext>
                    </c:extLst>
                    <c:strCache>
                      <c:ptCount val="1"/>
                      <c:pt idx="0">
                        <c:v>1H avEe</c:v>
                      </c:pt>
                    </c:strCache>
                  </c:strRef>
                </c:tx>
                <c:spPr>
                  <a:ln>
                    <a:solidFill>
                      <a:srgbClr val="663300"/>
                    </a:solidFill>
                  </a:ln>
                </c:spPr>
                <c:marker>
                  <c:symbol val="square"/>
                  <c:size val="10"/>
                  <c:spPr>
                    <a:solidFill>
                      <a:srgbClr val="663300"/>
                    </a:solidFill>
                    <a:ln>
                      <a:solidFill>
                        <a:srgbClr val="663300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'10.E_LET_R'!$AM$26:$AM$33</c15:sqref>
                        </c15:formulaRef>
                      </c:ext>
                    </c:extLst>
                    <c:numCache>
                      <c:formatCode>0.00_ </c:formatCode>
                      <c:ptCount val="8"/>
                      <c:pt idx="0">
                        <c:v>4.705E-3</c:v>
                      </c:pt>
                      <c:pt idx="1">
                        <c:v>4.7155523255813956E-3</c:v>
                      </c:pt>
                      <c:pt idx="2">
                        <c:v>4.7169410019394674E-3</c:v>
                      </c:pt>
                      <c:pt idx="3">
                        <c:v>4.717386059410732E-3</c:v>
                      </c:pt>
                      <c:pt idx="4">
                        <c:v>4.7245927300480165E-3</c:v>
                      </c:pt>
                      <c:pt idx="5">
                        <c:v>4.7259279024618097E-3</c:v>
                      </c:pt>
                      <c:pt idx="6">
                        <c:v>4.7280979704890213E-3</c:v>
                      </c:pt>
                      <c:pt idx="7">
                        <c:v>4.7304925283121503E-3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'10.E_LET_R'!$AP$26:$AP$33</c15:sqref>
                        </c15:formulaRef>
                      </c:ext>
                    </c:extLst>
                    <c:numCache>
                      <c:formatCode>0.0_ </c:formatCode>
                      <c:ptCount val="8"/>
                      <c:pt idx="0">
                        <c:v>70885</c:v>
                      </c:pt>
                      <c:pt idx="1">
                        <c:v>70486.88953488374</c:v>
                      </c:pt>
                      <c:pt idx="2">
                        <c:v>70434.498563192828</c:v>
                      </c:pt>
                      <c:pt idx="3">
                        <c:v>70417.707758595119</c:v>
                      </c:pt>
                      <c:pt idx="4">
                        <c:v>70145.819730006668</c:v>
                      </c:pt>
                      <c:pt idx="5">
                        <c:v>70095.447316213555</c:v>
                      </c:pt>
                      <c:pt idx="6">
                        <c:v>70013.576567914221</c:v>
                      </c:pt>
                      <c:pt idx="7">
                        <c:v>69923.236431859797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E-233D-46DD-8FAC-13D840EDBB17}"/>
                  </c:ext>
                </c:extLst>
              </c15:ser>
            </c15:filteredScatterSeries>
          </c:ext>
        </c:extLst>
      </c:scatterChart>
      <c:valAx>
        <c:axId val="548736432"/>
        <c:scaling>
          <c:logBase val="10"/>
          <c:orientation val="minMax"/>
          <c:max val="200"/>
          <c:min val="1"/>
        </c:scaling>
        <c:delete val="0"/>
        <c:axPos val="b"/>
        <c:numFmt formatCode="General" sourceLinked="0"/>
        <c:majorTickMark val="out"/>
        <c:minorTickMark val="out"/>
        <c:tickLblPos val="none"/>
        <c:spPr>
          <a:ln>
            <a:solidFill>
              <a:schemeClr val="tx1"/>
            </a:solidFill>
          </a:ln>
        </c:spPr>
        <c:crossAx val="548728592"/>
        <c:crosses val="autoZero"/>
        <c:crossBetween val="midCat"/>
      </c:valAx>
      <c:valAx>
        <c:axId val="548728592"/>
        <c:scaling>
          <c:logBase val="10"/>
          <c:orientation val="minMax"/>
          <c:max val="5000"/>
          <c:min val="10"/>
        </c:scaling>
        <c:delete val="0"/>
        <c:axPos val="l"/>
        <c:numFmt formatCode="General" sourceLinked="0"/>
        <c:majorTickMark val="out"/>
        <c:minorTickMark val="out"/>
        <c:tickLblPos val="none"/>
        <c:spPr>
          <a:ln>
            <a:solidFill>
              <a:schemeClr val="tx1"/>
            </a:solidFill>
          </a:ln>
        </c:spPr>
        <c:crossAx val="548736432"/>
        <c:crosses val="autoZero"/>
        <c:crossBetween val="midCat"/>
      </c:valAx>
      <c:spPr>
        <a:noFill/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'10.E_LET_R'!$M$4</c:f>
          <c:strCache>
            <c:ptCount val="1"/>
            <c:pt idx="0">
              <c:v>Target= Si</c:v>
            </c:pt>
          </c:strCache>
        </c:strRef>
      </c:tx>
      <c:layout>
        <c:manualLayout>
          <c:xMode val="edge"/>
          <c:yMode val="edge"/>
          <c:x val="5.4583279549072758E-2"/>
          <c:y val="5.8577405857740586E-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'10.E_LET_R'!$D$40</c:f>
              <c:strCache>
                <c:ptCount val="1"/>
                <c:pt idx="0">
                  <c:v>238U LETe</c:v>
                </c:pt>
              </c:strCache>
            </c:strRef>
          </c:tx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'10.E_LET_R'!$D$41:$D$94</c:f>
              <c:numCache>
                <c:formatCode>0.00E+00</c:formatCode>
                <c:ptCount val="54"/>
                <c:pt idx="0">
                  <c:v>1.07012</c:v>
                </c:pt>
                <c:pt idx="1">
                  <c:v>1.3106</c:v>
                </c:pt>
                <c:pt idx="2">
                  <c:v>1.51308</c:v>
                </c:pt>
                <c:pt idx="3">
                  <c:v>1.8527799999999999</c:v>
                </c:pt>
                <c:pt idx="4">
                  <c:v>2.1397599999999999</c:v>
                </c:pt>
                <c:pt idx="5">
                  <c:v>2.3928000000000003</c:v>
                </c:pt>
                <c:pt idx="6">
                  <c:v>2.62148</c:v>
                </c:pt>
                <c:pt idx="7">
                  <c:v>3.0262000000000002</c:v>
                </c:pt>
                <c:pt idx="8">
                  <c:v>3.3835600000000001</c:v>
                </c:pt>
                <c:pt idx="9">
                  <c:v>4.1443200000000004</c:v>
                </c:pt>
                <c:pt idx="10">
                  <c:v>4.7746399999999998</c:v>
                </c:pt>
                <c:pt idx="11">
                  <c:v>5.9814800000000004</c:v>
                </c:pt>
                <c:pt idx="12">
                  <c:v>6.8435199999999998</c:v>
                </c:pt>
                <c:pt idx="13">
                  <c:v>7.358200000000001</c:v>
                </c:pt>
                <c:pt idx="14">
                  <c:v>7.6743999999999994</c:v>
                </c:pt>
                <c:pt idx="15">
                  <c:v>8.1048799999999996</c:v>
                </c:pt>
                <c:pt idx="16">
                  <c:v>8.5379199999999997</c:v>
                </c:pt>
                <c:pt idx="17">
                  <c:v>9.9566400000000002</c:v>
                </c:pt>
                <c:pt idx="18">
                  <c:v>11.603999999999999</c:v>
                </c:pt>
                <c:pt idx="19">
                  <c:v>14.571399999999999</c:v>
                </c:pt>
                <c:pt idx="20">
                  <c:v>16.6692</c:v>
                </c:pt>
                <c:pt idx="21">
                  <c:v>18.022000000000002</c:v>
                </c:pt>
                <c:pt idx="22">
                  <c:v>18.868400000000001</c:v>
                </c:pt>
                <c:pt idx="23">
                  <c:v>19.9176</c:v>
                </c:pt>
                <c:pt idx="24">
                  <c:v>20.860800000000001</c:v>
                </c:pt>
                <c:pt idx="25">
                  <c:v>24.367600000000003</c:v>
                </c:pt>
                <c:pt idx="26">
                  <c:v>29.188000000000002</c:v>
                </c:pt>
                <c:pt idx="27">
                  <c:v>39.337200000000003</c:v>
                </c:pt>
                <c:pt idx="28">
                  <c:v>48.228400000000001</c:v>
                </c:pt>
                <c:pt idx="29">
                  <c:v>55.667000000000002</c:v>
                </c:pt>
                <c:pt idx="30">
                  <c:v>61.8964</c:v>
                </c:pt>
                <c:pt idx="31">
                  <c:v>71.8536</c:v>
                </c:pt>
                <c:pt idx="32">
                  <c:v>79.674000000000007</c:v>
                </c:pt>
                <c:pt idx="33">
                  <c:v>93.921999999999997</c:v>
                </c:pt>
                <c:pt idx="34">
                  <c:v>103.72</c:v>
                </c:pt>
                <c:pt idx="35">
                  <c:v>113.236</c:v>
                </c:pt>
                <c:pt idx="36">
                  <c:v>117.672</c:v>
                </c:pt>
                <c:pt idx="37">
                  <c:v>119.26</c:v>
                </c:pt>
                <c:pt idx="38">
                  <c:v>119.116</c:v>
                </c:pt>
                <c:pt idx="39">
                  <c:v>116.42</c:v>
                </c:pt>
                <c:pt idx="40">
                  <c:v>112.456</c:v>
                </c:pt>
                <c:pt idx="41">
                  <c:v>101.91200000000001</c:v>
                </c:pt>
                <c:pt idx="42">
                  <c:v>92.931600000000003</c:v>
                </c:pt>
                <c:pt idx="43">
                  <c:v>79.967799999999997</c:v>
                </c:pt>
                <c:pt idx="44">
                  <c:v>69.720399999999998</c:v>
                </c:pt>
                <c:pt idx="45">
                  <c:v>61.993000000000002</c:v>
                </c:pt>
                <c:pt idx="46">
                  <c:v>56.088000000000001</c:v>
                </c:pt>
                <c:pt idx="47">
                  <c:v>47.631599999999999</c:v>
                </c:pt>
                <c:pt idx="48">
                  <c:v>41.803199999999997</c:v>
                </c:pt>
                <c:pt idx="49">
                  <c:v>32.945999999999998</c:v>
                </c:pt>
                <c:pt idx="50">
                  <c:v>28.022399999999998</c:v>
                </c:pt>
                <c:pt idx="51">
                  <c:v>22.659800000000001</c:v>
                </c:pt>
                <c:pt idx="52">
                  <c:v>19.841999999999999</c:v>
                </c:pt>
                <c:pt idx="53">
                  <c:v>18.120999999999999</c:v>
                </c:pt>
              </c:numCache>
            </c:numRef>
          </c:xVal>
          <c:yVal>
            <c:numRef>
              <c:f>'10.E_LET_R'!$G$41:$G$94</c:f>
              <c:numCache>
                <c:formatCode>0.00E+00</c:formatCode>
                <c:ptCount val="54"/>
                <c:pt idx="0">
                  <c:v>1.9220000000000001E-2</c:v>
                </c:pt>
                <c:pt idx="1">
                  <c:v>2.3852000000000002E-2</c:v>
                </c:pt>
                <c:pt idx="2">
                  <c:v>2.7984000000000002E-2</c:v>
                </c:pt>
                <c:pt idx="3">
                  <c:v>3.5306000000000004E-2</c:v>
                </c:pt>
                <c:pt idx="4">
                  <c:v>4.2004E-2</c:v>
                </c:pt>
                <c:pt idx="5">
                  <c:v>4.8340000000000001E-2</c:v>
                </c:pt>
                <c:pt idx="6">
                  <c:v>5.4272000000000008E-2</c:v>
                </c:pt>
                <c:pt idx="7">
                  <c:v>6.5492000000000009E-2</c:v>
                </c:pt>
                <c:pt idx="8">
                  <c:v>7.6259999999999994E-2</c:v>
                </c:pt>
                <c:pt idx="9">
                  <c:v>0.10152799999999999</c:v>
                </c:pt>
                <c:pt idx="10">
                  <c:v>0.12554799999999999</c:v>
                </c:pt>
                <c:pt idx="11">
                  <c:v>0.171432</c:v>
                </c:pt>
                <c:pt idx="12">
                  <c:v>0.21572</c:v>
                </c:pt>
                <c:pt idx="13">
                  <c:v>0.25946000000000002</c:v>
                </c:pt>
                <c:pt idx="14">
                  <c:v>0.30330799999999997</c:v>
                </c:pt>
                <c:pt idx="15">
                  <c:v>0.39235600000000004</c:v>
                </c:pt>
                <c:pt idx="16">
                  <c:v>0.48306000000000004</c:v>
                </c:pt>
                <c:pt idx="17">
                  <c:v>0.713808</c:v>
                </c:pt>
                <c:pt idx="18">
                  <c:v>0.94331199999999993</c:v>
                </c:pt>
                <c:pt idx="19">
                  <c:v>1.3852</c:v>
                </c:pt>
                <c:pt idx="20">
                  <c:v>1.8084</c:v>
                </c:pt>
                <c:pt idx="21">
                  <c:v>2.2230000000000003</c:v>
                </c:pt>
                <c:pt idx="22">
                  <c:v>2.6276000000000002</c:v>
                </c:pt>
                <c:pt idx="23">
                  <c:v>3.4367999999999999</c:v>
                </c:pt>
                <c:pt idx="24">
                  <c:v>4.2484000000000002</c:v>
                </c:pt>
                <c:pt idx="25">
                  <c:v>6.1864000000000008</c:v>
                </c:pt>
                <c:pt idx="26">
                  <c:v>7.8936000000000011</c:v>
                </c:pt>
                <c:pt idx="27">
                  <c:v>10.690000000000001</c:v>
                </c:pt>
                <c:pt idx="28">
                  <c:v>12.927200000000001</c:v>
                </c:pt>
                <c:pt idx="29">
                  <c:v>14.843</c:v>
                </c:pt>
                <c:pt idx="30">
                  <c:v>16.537600000000001</c:v>
                </c:pt>
                <c:pt idx="31">
                  <c:v>19.538800000000002</c:v>
                </c:pt>
                <c:pt idx="32">
                  <c:v>22.206800000000001</c:v>
                </c:pt>
                <c:pt idx="33">
                  <c:v>28.046399999999998</c:v>
                </c:pt>
                <c:pt idx="34">
                  <c:v>33.186399999999999</c:v>
                </c:pt>
                <c:pt idx="35">
                  <c:v>42.547800000000002</c:v>
                </c:pt>
                <c:pt idx="36">
                  <c:v>51.383199999999995</c:v>
                </c:pt>
                <c:pt idx="37">
                  <c:v>60.009</c:v>
                </c:pt>
                <c:pt idx="38">
                  <c:v>68.590800000000002</c:v>
                </c:pt>
                <c:pt idx="39">
                  <c:v>85.962800000000001</c:v>
                </c:pt>
                <c:pt idx="40">
                  <c:v>103.8664</c:v>
                </c:pt>
                <c:pt idx="41">
                  <c:v>151.7208</c:v>
                </c:pt>
                <c:pt idx="42">
                  <c:v>204.518</c:v>
                </c:pt>
                <c:pt idx="43">
                  <c:v>324.07980000000003</c:v>
                </c:pt>
                <c:pt idx="44">
                  <c:v>461.94479999999999</c:v>
                </c:pt>
                <c:pt idx="45">
                  <c:v>617.97900000000004</c:v>
                </c:pt>
                <c:pt idx="46">
                  <c:v>792.27880000000005</c:v>
                </c:pt>
                <c:pt idx="47">
                  <c:v>1193.5999999999999</c:v>
                </c:pt>
                <c:pt idx="48">
                  <c:v>1655.2</c:v>
                </c:pt>
                <c:pt idx="49">
                  <c:v>3052.4</c:v>
                </c:pt>
                <c:pt idx="50">
                  <c:v>4750.4000000000005</c:v>
                </c:pt>
                <c:pt idx="51">
                  <c:v>8873</c:v>
                </c:pt>
                <c:pt idx="52">
                  <c:v>13738.400000000001</c:v>
                </c:pt>
                <c:pt idx="53">
                  <c:v>19155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'10.E_LET_R'!$I$40</c:f>
              <c:strCache>
                <c:ptCount val="1"/>
                <c:pt idx="0">
                  <c:v>197Au LETe</c:v>
                </c:pt>
              </c:strCache>
            </c:strRef>
          </c:tx>
          <c:spPr>
            <a:ln w="19050">
              <a:solidFill>
                <a:srgbClr val="6600FF"/>
              </a:solidFill>
              <a:prstDash val="solid"/>
            </a:ln>
          </c:spPr>
          <c:marker>
            <c:symbol val="none"/>
          </c:marker>
          <c:xVal>
            <c:numRef>
              <c:f>'10.E_LET_R'!$I$41:$I$94</c:f>
              <c:numCache>
                <c:formatCode>0.00E+00</c:formatCode>
                <c:ptCount val="54"/>
                <c:pt idx="0">
                  <c:v>0.84167499999999995</c:v>
                </c:pt>
                <c:pt idx="1">
                  <c:v>1.0310079999999999</c:v>
                </c:pt>
                <c:pt idx="2">
                  <c:v>1.1906399999999999</c:v>
                </c:pt>
                <c:pt idx="3">
                  <c:v>1.45784</c:v>
                </c:pt>
                <c:pt idx="4">
                  <c:v>1.68292</c:v>
                </c:pt>
                <c:pt idx="5">
                  <c:v>1.8823000000000001</c:v>
                </c:pt>
                <c:pt idx="6">
                  <c:v>2.0619800000000001</c:v>
                </c:pt>
                <c:pt idx="7">
                  <c:v>2.38076</c:v>
                </c:pt>
                <c:pt idx="8">
                  <c:v>2.6614499999999999</c:v>
                </c:pt>
                <c:pt idx="9">
                  <c:v>3.2598000000000003</c:v>
                </c:pt>
                <c:pt idx="10">
                  <c:v>3.8075199999999998</c:v>
                </c:pt>
                <c:pt idx="11">
                  <c:v>5.3936999999999999</c:v>
                </c:pt>
                <c:pt idx="12">
                  <c:v>5.9541199999999996</c:v>
                </c:pt>
                <c:pt idx="13">
                  <c:v>6.298</c:v>
                </c:pt>
                <c:pt idx="14">
                  <c:v>6.5848000000000004</c:v>
                </c:pt>
                <c:pt idx="15">
                  <c:v>7.0952400000000004</c:v>
                </c:pt>
                <c:pt idx="16">
                  <c:v>7.5622000000000007</c:v>
                </c:pt>
                <c:pt idx="17">
                  <c:v>8.5825199999999988</c:v>
                </c:pt>
                <c:pt idx="18">
                  <c:v>9.3855599999999999</c:v>
                </c:pt>
                <c:pt idx="19">
                  <c:v>10.452199999999999</c:v>
                </c:pt>
                <c:pt idx="20">
                  <c:v>11.096400000000001</c:v>
                </c:pt>
                <c:pt idx="21">
                  <c:v>11.5755</c:v>
                </c:pt>
                <c:pt idx="22">
                  <c:v>12.036799999999999</c:v>
                </c:pt>
                <c:pt idx="23">
                  <c:v>13.1884</c:v>
                </c:pt>
                <c:pt idx="24">
                  <c:v>14.705500000000001</c:v>
                </c:pt>
                <c:pt idx="25">
                  <c:v>19.544200000000004</c:v>
                </c:pt>
                <c:pt idx="26">
                  <c:v>24.775600000000001</c:v>
                </c:pt>
                <c:pt idx="27">
                  <c:v>34.353200000000001</c:v>
                </c:pt>
                <c:pt idx="28">
                  <c:v>42.321600000000004</c:v>
                </c:pt>
                <c:pt idx="29">
                  <c:v>48.963000000000001</c:v>
                </c:pt>
                <c:pt idx="30">
                  <c:v>54.523000000000003</c:v>
                </c:pt>
                <c:pt idx="31">
                  <c:v>63.2468</c:v>
                </c:pt>
                <c:pt idx="32">
                  <c:v>69.790999999999997</c:v>
                </c:pt>
                <c:pt idx="33">
                  <c:v>80.913199999999989</c:v>
                </c:pt>
                <c:pt idx="34">
                  <c:v>87.799599999999998</c:v>
                </c:pt>
                <c:pt idx="35">
                  <c:v>92.829599999999999</c:v>
                </c:pt>
                <c:pt idx="36">
                  <c:v>94.135199999999998</c:v>
                </c:pt>
                <c:pt idx="37">
                  <c:v>93.701499999999996</c:v>
                </c:pt>
                <c:pt idx="38">
                  <c:v>92.459599999999995</c:v>
                </c:pt>
                <c:pt idx="39">
                  <c:v>89.123599999999996</c:v>
                </c:pt>
                <c:pt idx="40">
                  <c:v>85.640999999999991</c:v>
                </c:pt>
                <c:pt idx="41">
                  <c:v>77.903999999999996</c:v>
                </c:pt>
                <c:pt idx="42">
                  <c:v>71.384399999999999</c:v>
                </c:pt>
                <c:pt idx="43">
                  <c:v>60.141600000000004</c:v>
                </c:pt>
                <c:pt idx="44">
                  <c:v>52.796800000000005</c:v>
                </c:pt>
                <c:pt idx="45">
                  <c:v>47.201500000000003</c:v>
                </c:pt>
                <c:pt idx="46">
                  <c:v>42.8108</c:v>
                </c:pt>
                <c:pt idx="47">
                  <c:v>36.388800000000003</c:v>
                </c:pt>
                <c:pt idx="48">
                  <c:v>31.952999999999999</c:v>
                </c:pt>
                <c:pt idx="49">
                  <c:v>25.154</c:v>
                </c:pt>
                <c:pt idx="50">
                  <c:v>21.334799999999998</c:v>
                </c:pt>
                <c:pt idx="51">
                  <c:v>17.206800000000001</c:v>
                </c:pt>
                <c:pt idx="52">
                  <c:v>15.041599999999999</c:v>
                </c:pt>
                <c:pt idx="53">
                  <c:v>13.706999999999999</c:v>
                </c:pt>
              </c:numCache>
            </c:numRef>
          </c:xVal>
          <c:yVal>
            <c:numRef>
              <c:f>'10.E_LET_R'!$L$41:$L$94</c:f>
              <c:numCache>
                <c:formatCode>0.00E+00</c:formatCode>
                <c:ptCount val="54"/>
                <c:pt idx="0">
                  <c:v>1.7165E-2</c:v>
                </c:pt>
                <c:pt idx="1">
                  <c:v>2.1402000000000001E-2</c:v>
                </c:pt>
                <c:pt idx="2">
                  <c:v>2.5184000000000002E-2</c:v>
                </c:pt>
                <c:pt idx="3">
                  <c:v>3.1994000000000002E-2</c:v>
                </c:pt>
                <c:pt idx="4">
                  <c:v>3.8228000000000005E-2</c:v>
                </c:pt>
                <c:pt idx="5">
                  <c:v>4.4065E-2</c:v>
                </c:pt>
                <c:pt idx="6">
                  <c:v>4.9696000000000004E-2</c:v>
                </c:pt>
                <c:pt idx="7">
                  <c:v>6.0352000000000003E-2</c:v>
                </c:pt>
                <c:pt idx="8">
                  <c:v>7.0535E-2</c:v>
                </c:pt>
                <c:pt idx="9">
                  <c:v>9.4820000000000002E-2</c:v>
                </c:pt>
                <c:pt idx="10">
                  <c:v>0.11800799999999999</c:v>
                </c:pt>
                <c:pt idx="11">
                  <c:v>0.16173800000000002</c:v>
                </c:pt>
                <c:pt idx="12">
                  <c:v>0.20401999999999998</c:v>
                </c:pt>
                <c:pt idx="13">
                  <c:v>0.24646000000000001</c:v>
                </c:pt>
                <c:pt idx="14">
                  <c:v>0.28917600000000004</c:v>
                </c:pt>
                <c:pt idx="15">
                  <c:v>0.37597200000000003</c:v>
                </c:pt>
                <c:pt idx="16">
                  <c:v>0.46425</c:v>
                </c:pt>
                <c:pt idx="17">
                  <c:v>0.68987799999999999</c:v>
                </c:pt>
                <c:pt idx="18">
                  <c:v>0.92026399999999997</c:v>
                </c:pt>
                <c:pt idx="19">
                  <c:v>1.3883999999999999</c:v>
                </c:pt>
                <c:pt idx="20">
                  <c:v>1.8712</c:v>
                </c:pt>
                <c:pt idx="21">
                  <c:v>2.3625000000000003</c:v>
                </c:pt>
                <c:pt idx="22">
                  <c:v>2.8649999999999998</c:v>
                </c:pt>
                <c:pt idx="23">
                  <c:v>3.8500000000000005</c:v>
                </c:pt>
                <c:pt idx="24">
                  <c:v>4.7995000000000001</c:v>
                </c:pt>
                <c:pt idx="25">
                  <c:v>6.9018000000000006</c:v>
                </c:pt>
                <c:pt idx="26">
                  <c:v>8.6240000000000006</c:v>
                </c:pt>
                <c:pt idx="27">
                  <c:v>11.3202</c:v>
                </c:pt>
                <c:pt idx="28">
                  <c:v>13.438800000000001</c:v>
                </c:pt>
                <c:pt idx="29">
                  <c:v>15.248000000000001</c:v>
                </c:pt>
                <c:pt idx="30">
                  <c:v>16.849599999999999</c:v>
                </c:pt>
                <c:pt idx="31">
                  <c:v>19.679200000000002</c:v>
                </c:pt>
                <c:pt idx="32">
                  <c:v>22.193999999999999</c:v>
                </c:pt>
                <c:pt idx="33">
                  <c:v>27.7606</c:v>
                </c:pt>
                <c:pt idx="34">
                  <c:v>32.754799999999996</c:v>
                </c:pt>
                <c:pt idx="35">
                  <c:v>42.062399999999997</c:v>
                </c:pt>
                <c:pt idx="36">
                  <c:v>51.101599999999998</c:v>
                </c:pt>
                <c:pt idx="37">
                  <c:v>60.113</c:v>
                </c:pt>
                <c:pt idx="38">
                  <c:v>69.214799999999997</c:v>
                </c:pt>
                <c:pt idx="39">
                  <c:v>87.873199999999997</c:v>
                </c:pt>
                <c:pt idx="40">
                  <c:v>107.29300000000001</c:v>
                </c:pt>
                <c:pt idx="41">
                  <c:v>159.28039999999999</c:v>
                </c:pt>
                <c:pt idx="42">
                  <c:v>216.19239999999999</c:v>
                </c:pt>
                <c:pt idx="43">
                  <c:v>345.94060000000002</c:v>
                </c:pt>
                <c:pt idx="44">
                  <c:v>497.11719999999997</c:v>
                </c:pt>
                <c:pt idx="45">
                  <c:v>667.46600000000001</c:v>
                </c:pt>
                <c:pt idx="46">
                  <c:v>856.57659999999987</c:v>
                </c:pt>
                <c:pt idx="47">
                  <c:v>1291.2</c:v>
                </c:pt>
                <c:pt idx="48">
                  <c:v>1789.5</c:v>
                </c:pt>
                <c:pt idx="49">
                  <c:v>3304.4</c:v>
                </c:pt>
                <c:pt idx="50">
                  <c:v>5140</c:v>
                </c:pt>
                <c:pt idx="51">
                  <c:v>9626.7999999999993</c:v>
                </c:pt>
                <c:pt idx="52">
                  <c:v>14934</c:v>
                </c:pt>
                <c:pt idx="53">
                  <c:v>20865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'10.E_LET_R'!$N$40</c:f>
              <c:strCache>
                <c:ptCount val="1"/>
                <c:pt idx="0">
                  <c:v>136Xe LETe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'10.E_LET_R'!$N$41:$N$94</c:f>
              <c:numCache>
                <c:formatCode>0.00E+00</c:formatCode>
                <c:ptCount val="54"/>
                <c:pt idx="0">
                  <c:v>0.45488000000000001</c:v>
                </c:pt>
                <c:pt idx="1">
                  <c:v>0.55706</c:v>
                </c:pt>
                <c:pt idx="2">
                  <c:v>0.64328800000000008</c:v>
                </c:pt>
                <c:pt idx="3">
                  <c:v>0.78778400000000004</c:v>
                </c:pt>
                <c:pt idx="4">
                  <c:v>0.90978800000000004</c:v>
                </c:pt>
                <c:pt idx="5">
                  <c:v>1.0170399999999999</c:v>
                </c:pt>
                <c:pt idx="6">
                  <c:v>1.11372</c:v>
                </c:pt>
                <c:pt idx="7">
                  <c:v>1.2868000000000002</c:v>
                </c:pt>
                <c:pt idx="8">
                  <c:v>1.4387999999999999</c:v>
                </c:pt>
                <c:pt idx="9">
                  <c:v>1.7619600000000002</c:v>
                </c:pt>
                <c:pt idx="10">
                  <c:v>2.0398800000000001</c:v>
                </c:pt>
                <c:pt idx="11">
                  <c:v>2.5846400000000003</c:v>
                </c:pt>
                <c:pt idx="12">
                  <c:v>2.8854799999999998</c:v>
                </c:pt>
                <c:pt idx="13">
                  <c:v>3.1179999999999999</c:v>
                </c:pt>
                <c:pt idx="14">
                  <c:v>3.32884</c:v>
                </c:pt>
                <c:pt idx="15">
                  <c:v>3.7341199999999999</c:v>
                </c:pt>
                <c:pt idx="16">
                  <c:v>4.149</c:v>
                </c:pt>
                <c:pt idx="17">
                  <c:v>5.2379600000000002</c:v>
                </c:pt>
                <c:pt idx="18">
                  <c:v>6.3313599999999992</c:v>
                </c:pt>
                <c:pt idx="19">
                  <c:v>8.3382000000000005</c:v>
                </c:pt>
                <c:pt idx="20">
                  <c:v>10.05824</c:v>
                </c:pt>
                <c:pt idx="21">
                  <c:v>11.536000000000001</c:v>
                </c:pt>
                <c:pt idx="22">
                  <c:v>12.834</c:v>
                </c:pt>
                <c:pt idx="23">
                  <c:v>15.134</c:v>
                </c:pt>
                <c:pt idx="24">
                  <c:v>17.198</c:v>
                </c:pt>
                <c:pt idx="25">
                  <c:v>21.784800000000001</c:v>
                </c:pt>
                <c:pt idx="26">
                  <c:v>25.735599999999998</c:v>
                </c:pt>
                <c:pt idx="27">
                  <c:v>32.083600000000004</c:v>
                </c:pt>
                <c:pt idx="28">
                  <c:v>36.963200000000001</c:v>
                </c:pt>
                <c:pt idx="29">
                  <c:v>40.876000000000005</c:v>
                </c:pt>
                <c:pt idx="30">
                  <c:v>44.142400000000002</c:v>
                </c:pt>
                <c:pt idx="31">
                  <c:v>49.428800000000003</c:v>
                </c:pt>
                <c:pt idx="32">
                  <c:v>53.578000000000003</c:v>
                </c:pt>
                <c:pt idx="33">
                  <c:v>60.933199999999999</c:v>
                </c:pt>
                <c:pt idx="34">
                  <c:v>65.633600000000001</c:v>
                </c:pt>
                <c:pt idx="35">
                  <c:v>68.777199999999993</c:v>
                </c:pt>
                <c:pt idx="36">
                  <c:v>69.163200000000003</c:v>
                </c:pt>
                <c:pt idx="37">
                  <c:v>68.144000000000005</c:v>
                </c:pt>
                <c:pt idx="38">
                  <c:v>66.499200000000002</c:v>
                </c:pt>
                <c:pt idx="39">
                  <c:v>62.587599999999995</c:v>
                </c:pt>
                <c:pt idx="40">
                  <c:v>58.675999999999995</c:v>
                </c:pt>
                <c:pt idx="41">
                  <c:v>50.380399999999995</c:v>
                </c:pt>
                <c:pt idx="42">
                  <c:v>44.043199999999999</c:v>
                </c:pt>
                <c:pt idx="43">
                  <c:v>35.227599999999995</c:v>
                </c:pt>
                <c:pt idx="44">
                  <c:v>29.594799999999999</c:v>
                </c:pt>
                <c:pt idx="45">
                  <c:v>25.696000000000002</c:v>
                </c:pt>
                <c:pt idx="46">
                  <c:v>22.8248</c:v>
                </c:pt>
                <c:pt idx="47">
                  <c:v>18.866399999999999</c:v>
                </c:pt>
                <c:pt idx="48">
                  <c:v>16.27</c:v>
                </c:pt>
                <c:pt idx="49">
                  <c:v>12.5144</c:v>
                </c:pt>
                <c:pt idx="50">
                  <c:v>10.454400000000001</c:v>
                </c:pt>
                <c:pt idx="51">
                  <c:v>8.30532</c:v>
                </c:pt>
                <c:pt idx="52">
                  <c:v>7.1983600000000001</c:v>
                </c:pt>
                <c:pt idx="53">
                  <c:v>6.5404</c:v>
                </c:pt>
              </c:numCache>
            </c:numRef>
          </c:xVal>
          <c:yVal>
            <c:numRef>
              <c:f>'10.E_LET_R'!$Q$41:$Q$94</c:f>
              <c:numCache>
                <c:formatCode>0.00E+00</c:formatCode>
                <c:ptCount val="54"/>
                <c:pt idx="0">
                  <c:v>1.426E-2</c:v>
                </c:pt>
                <c:pt idx="1">
                  <c:v>1.8008E-2</c:v>
                </c:pt>
                <c:pt idx="2">
                  <c:v>2.1456000000000003E-2</c:v>
                </c:pt>
                <c:pt idx="3">
                  <c:v>2.7752000000000002E-2</c:v>
                </c:pt>
                <c:pt idx="4">
                  <c:v>3.3548000000000001E-2</c:v>
                </c:pt>
                <c:pt idx="5">
                  <c:v>3.9100000000000003E-2</c:v>
                </c:pt>
                <c:pt idx="6">
                  <c:v>4.4507999999999999E-2</c:v>
                </c:pt>
                <c:pt idx="7">
                  <c:v>5.4844000000000004E-2</c:v>
                </c:pt>
                <c:pt idx="8">
                  <c:v>6.4920000000000005E-2</c:v>
                </c:pt>
                <c:pt idx="9">
                  <c:v>8.9424000000000003E-2</c:v>
                </c:pt>
                <c:pt idx="10">
                  <c:v>0.113444</c:v>
                </c:pt>
                <c:pt idx="11">
                  <c:v>0.161</c:v>
                </c:pt>
                <c:pt idx="12">
                  <c:v>0.20887599999999998</c:v>
                </c:pt>
                <c:pt idx="13">
                  <c:v>0.25756000000000001</c:v>
                </c:pt>
                <c:pt idx="14">
                  <c:v>0.30721999999999999</c:v>
                </c:pt>
                <c:pt idx="15">
                  <c:v>0.40896399999999994</c:v>
                </c:pt>
                <c:pt idx="16">
                  <c:v>0.51283999999999996</c:v>
                </c:pt>
                <c:pt idx="17">
                  <c:v>0.77512800000000004</c:v>
                </c:pt>
                <c:pt idx="18">
                  <c:v>1.0292479999999999</c:v>
                </c:pt>
                <c:pt idx="19">
                  <c:v>1.5171999999999999</c:v>
                </c:pt>
                <c:pt idx="20">
                  <c:v>1.9607999999999999</c:v>
                </c:pt>
                <c:pt idx="21">
                  <c:v>2.3800000000000003</c:v>
                </c:pt>
                <c:pt idx="22">
                  <c:v>2.7632000000000003</c:v>
                </c:pt>
                <c:pt idx="23">
                  <c:v>3.4699999999999998</c:v>
                </c:pt>
                <c:pt idx="24">
                  <c:v>4.1080000000000005</c:v>
                </c:pt>
                <c:pt idx="25">
                  <c:v>5.4820000000000002</c:v>
                </c:pt>
                <c:pt idx="26">
                  <c:v>6.6508000000000003</c:v>
                </c:pt>
                <c:pt idx="27">
                  <c:v>8.5924000000000014</c:v>
                </c:pt>
                <c:pt idx="28">
                  <c:v>10.250400000000001</c:v>
                </c:pt>
                <c:pt idx="29">
                  <c:v>11.722</c:v>
                </c:pt>
                <c:pt idx="30">
                  <c:v>13.082000000000001</c:v>
                </c:pt>
                <c:pt idx="31">
                  <c:v>15.5556</c:v>
                </c:pt>
                <c:pt idx="32">
                  <c:v>17.809999999999999</c:v>
                </c:pt>
                <c:pt idx="33">
                  <c:v>22.878399999999999</c:v>
                </c:pt>
                <c:pt idx="34">
                  <c:v>27.481999999999999</c:v>
                </c:pt>
                <c:pt idx="35">
                  <c:v>36.129199999999997</c:v>
                </c:pt>
                <c:pt idx="36">
                  <c:v>44.596800000000002</c:v>
                </c:pt>
                <c:pt idx="37">
                  <c:v>53.11</c:v>
                </c:pt>
                <c:pt idx="38">
                  <c:v>61.803199999999997</c:v>
                </c:pt>
                <c:pt idx="39">
                  <c:v>79.941600000000008</c:v>
                </c:pt>
                <c:pt idx="40">
                  <c:v>99.281999999999996</c:v>
                </c:pt>
                <c:pt idx="41">
                  <c:v>153.33000000000001</c:v>
                </c:pt>
                <c:pt idx="42">
                  <c:v>215.61760000000001</c:v>
                </c:pt>
                <c:pt idx="43">
                  <c:v>365.5992</c:v>
                </c:pt>
                <c:pt idx="44">
                  <c:v>547.77840000000015</c:v>
                </c:pt>
                <c:pt idx="45">
                  <c:v>761.13400000000001</c:v>
                </c:pt>
                <c:pt idx="46">
                  <c:v>1004.5704000000001</c:v>
                </c:pt>
                <c:pt idx="47">
                  <c:v>1573.6000000000001</c:v>
                </c:pt>
                <c:pt idx="48">
                  <c:v>2246</c:v>
                </c:pt>
                <c:pt idx="49">
                  <c:v>4330.8</c:v>
                </c:pt>
                <c:pt idx="50">
                  <c:v>6899.9999999999991</c:v>
                </c:pt>
                <c:pt idx="51">
                  <c:v>13284</c:v>
                </c:pt>
                <c:pt idx="52">
                  <c:v>20897.199999999997</c:v>
                </c:pt>
                <c:pt idx="53">
                  <c:v>29467.999999999996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'10.E_LET_R'!$S$40</c:f>
              <c:strCache>
                <c:ptCount val="1"/>
                <c:pt idx="0">
                  <c:v>84Kr LETe</c:v>
                </c:pt>
              </c:strCache>
            </c:strRef>
          </c:tx>
          <c:spPr>
            <a:ln w="1905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'10.E_LET_R'!$S$41:$S$94</c:f>
              <c:numCache>
                <c:formatCode>0.00E+00</c:formatCode>
                <c:ptCount val="54"/>
                <c:pt idx="0">
                  <c:v>0.37572</c:v>
                </c:pt>
                <c:pt idx="1">
                  <c:v>0.46024000000000004</c:v>
                </c:pt>
                <c:pt idx="2">
                  <c:v>0.53149999999999997</c:v>
                </c:pt>
                <c:pt idx="3">
                  <c:v>0.65093599999999996</c:v>
                </c:pt>
                <c:pt idx="4">
                  <c:v>0.75157600000000002</c:v>
                </c:pt>
                <c:pt idx="5">
                  <c:v>0.84008000000000005</c:v>
                </c:pt>
                <c:pt idx="6">
                  <c:v>0.92058400000000007</c:v>
                </c:pt>
                <c:pt idx="7">
                  <c:v>1.0631600000000001</c:v>
                </c:pt>
                <c:pt idx="8">
                  <c:v>1.1879999999999999</c:v>
                </c:pt>
                <c:pt idx="9">
                  <c:v>1.4558</c:v>
                </c:pt>
                <c:pt idx="10">
                  <c:v>1.6512</c:v>
                </c:pt>
                <c:pt idx="11">
                  <c:v>1.38828</c:v>
                </c:pt>
                <c:pt idx="12">
                  <c:v>1.66448</c:v>
                </c:pt>
                <c:pt idx="13">
                  <c:v>1.9512</c:v>
                </c:pt>
                <c:pt idx="14">
                  <c:v>2.1831200000000002</c:v>
                </c:pt>
                <c:pt idx="15">
                  <c:v>2.5149599999999999</c:v>
                </c:pt>
                <c:pt idx="16">
                  <c:v>2.7806000000000002</c:v>
                </c:pt>
                <c:pt idx="17">
                  <c:v>3.4618000000000002</c:v>
                </c:pt>
                <c:pt idx="18">
                  <c:v>4.2309999999999999</c:v>
                </c:pt>
                <c:pt idx="19">
                  <c:v>5.8400400000000001</c:v>
                </c:pt>
                <c:pt idx="20">
                  <c:v>7.3304800000000006</c:v>
                </c:pt>
                <c:pt idx="21">
                  <c:v>8.6376000000000008</c:v>
                </c:pt>
                <c:pt idx="22">
                  <c:v>9.7931600000000003</c:v>
                </c:pt>
                <c:pt idx="23">
                  <c:v>11.7432</c:v>
                </c:pt>
                <c:pt idx="24">
                  <c:v>13.412000000000001</c:v>
                </c:pt>
                <c:pt idx="25">
                  <c:v>16.952000000000002</c:v>
                </c:pt>
                <c:pt idx="26">
                  <c:v>19.900000000000002</c:v>
                </c:pt>
                <c:pt idx="27">
                  <c:v>24.467200000000002</c:v>
                </c:pt>
                <c:pt idx="28">
                  <c:v>27.730800000000002</c:v>
                </c:pt>
                <c:pt idx="29">
                  <c:v>30.122</c:v>
                </c:pt>
                <c:pt idx="30">
                  <c:v>31.994400000000002</c:v>
                </c:pt>
                <c:pt idx="31">
                  <c:v>34.6616</c:v>
                </c:pt>
                <c:pt idx="32">
                  <c:v>36.49</c:v>
                </c:pt>
                <c:pt idx="33">
                  <c:v>39.251999999999995</c:v>
                </c:pt>
                <c:pt idx="34">
                  <c:v>40.667999999999999</c:v>
                </c:pt>
                <c:pt idx="35">
                  <c:v>40.643999999999998</c:v>
                </c:pt>
                <c:pt idx="36">
                  <c:v>39.735999999999997</c:v>
                </c:pt>
                <c:pt idx="37">
                  <c:v>38.423999999999999</c:v>
                </c:pt>
                <c:pt idx="38">
                  <c:v>36.968800000000002</c:v>
                </c:pt>
                <c:pt idx="39">
                  <c:v>34.001600000000003</c:v>
                </c:pt>
                <c:pt idx="40">
                  <c:v>31.263999999999999</c:v>
                </c:pt>
                <c:pt idx="41">
                  <c:v>25.655999999999999</c:v>
                </c:pt>
                <c:pt idx="42">
                  <c:v>21.606000000000002</c:v>
                </c:pt>
                <c:pt idx="43">
                  <c:v>16.8</c:v>
                </c:pt>
                <c:pt idx="44">
                  <c:v>13.911999999999999</c:v>
                </c:pt>
                <c:pt idx="45">
                  <c:v>11.965999999999999</c:v>
                </c:pt>
                <c:pt idx="46">
                  <c:v>10.535679999999999</c:v>
                </c:pt>
                <c:pt idx="47">
                  <c:v>8.6339600000000001</c:v>
                </c:pt>
                <c:pt idx="48">
                  <c:v>7.4143999999999997</c:v>
                </c:pt>
                <c:pt idx="49">
                  <c:v>5.6210000000000004</c:v>
                </c:pt>
                <c:pt idx="50">
                  <c:v>4.6705999999999994</c:v>
                </c:pt>
                <c:pt idx="51">
                  <c:v>3.6884399999999995</c:v>
                </c:pt>
                <c:pt idx="52">
                  <c:v>3.1905999999999999</c:v>
                </c:pt>
                <c:pt idx="53">
                  <c:v>2.8961999999999999</c:v>
                </c:pt>
              </c:numCache>
            </c:numRef>
          </c:xVal>
          <c:yVal>
            <c:numRef>
              <c:f>'10.E_LET_R'!$V$41:$V$94</c:f>
              <c:numCache>
                <c:formatCode>0.00E+00</c:formatCode>
                <c:ptCount val="54"/>
                <c:pt idx="0">
                  <c:v>1.078E-2</c:v>
                </c:pt>
                <c:pt idx="1">
                  <c:v>1.3820000000000001E-2</c:v>
                </c:pt>
                <c:pt idx="2">
                  <c:v>1.6660000000000001E-2</c:v>
                </c:pt>
                <c:pt idx="3">
                  <c:v>2.1920000000000002E-2</c:v>
                </c:pt>
                <c:pt idx="4">
                  <c:v>2.6860000000000002E-2</c:v>
                </c:pt>
                <c:pt idx="5">
                  <c:v>3.1620000000000002E-2</c:v>
                </c:pt>
                <c:pt idx="6">
                  <c:v>3.6316000000000001E-2</c:v>
                </c:pt>
                <c:pt idx="7">
                  <c:v>4.5387999999999998E-2</c:v>
                </c:pt>
                <c:pt idx="8">
                  <c:v>5.4280000000000002E-2</c:v>
                </c:pt>
                <c:pt idx="9">
                  <c:v>7.622000000000001E-2</c:v>
                </c:pt>
                <c:pt idx="10">
                  <c:v>9.8159999999999983E-2</c:v>
                </c:pt>
                <c:pt idx="11">
                  <c:v>0.145068</c:v>
                </c:pt>
                <c:pt idx="12">
                  <c:v>0.19441200000000003</c:v>
                </c:pt>
                <c:pt idx="13">
                  <c:v>0.24435999999999999</c:v>
                </c:pt>
                <c:pt idx="14">
                  <c:v>0.29472400000000004</c:v>
                </c:pt>
                <c:pt idx="15">
                  <c:v>0.39739600000000003</c:v>
                </c:pt>
                <c:pt idx="16">
                  <c:v>0.50253999999999999</c:v>
                </c:pt>
                <c:pt idx="17">
                  <c:v>0.76917999999999997</c:v>
                </c:pt>
                <c:pt idx="18">
                  <c:v>1.0282</c:v>
                </c:pt>
                <c:pt idx="19">
                  <c:v>1.5004</c:v>
                </c:pt>
                <c:pt idx="20">
                  <c:v>1.9184000000000001</c:v>
                </c:pt>
                <c:pt idx="21">
                  <c:v>2.2840000000000003</c:v>
                </c:pt>
                <c:pt idx="22">
                  <c:v>2.6152000000000002</c:v>
                </c:pt>
                <c:pt idx="23">
                  <c:v>3.2103999999999999</c:v>
                </c:pt>
                <c:pt idx="24">
                  <c:v>3.7360000000000002</c:v>
                </c:pt>
                <c:pt idx="25">
                  <c:v>4.8540000000000001</c:v>
                </c:pt>
                <c:pt idx="26">
                  <c:v>5.798</c:v>
                </c:pt>
                <c:pt idx="27">
                  <c:v>7.3836000000000004</c:v>
                </c:pt>
                <c:pt idx="28">
                  <c:v>8.7416</c:v>
                </c:pt>
                <c:pt idx="29">
                  <c:v>9.9740000000000002</c:v>
                </c:pt>
                <c:pt idx="30">
                  <c:v>11.132000000000001</c:v>
                </c:pt>
                <c:pt idx="31">
                  <c:v>13.2784</c:v>
                </c:pt>
                <c:pt idx="32">
                  <c:v>15.298</c:v>
                </c:pt>
                <c:pt idx="33">
                  <c:v>20.033999999999999</c:v>
                </c:pt>
                <c:pt idx="34">
                  <c:v>24.548000000000002</c:v>
                </c:pt>
                <c:pt idx="35">
                  <c:v>33.401999999999994</c:v>
                </c:pt>
                <c:pt idx="36">
                  <c:v>42.382399999999997</c:v>
                </c:pt>
                <c:pt idx="37">
                  <c:v>51.637999999999998</c:v>
                </c:pt>
                <c:pt idx="38">
                  <c:v>61.220399999999998</c:v>
                </c:pt>
                <c:pt idx="39">
                  <c:v>81.634</c:v>
                </c:pt>
                <c:pt idx="40">
                  <c:v>103.9</c:v>
                </c:pt>
                <c:pt idx="41">
                  <c:v>168.01599999999999</c:v>
                </c:pt>
                <c:pt idx="42">
                  <c:v>245.08800000000002</c:v>
                </c:pt>
                <c:pt idx="43">
                  <c:v>437.49079999999998</c:v>
                </c:pt>
                <c:pt idx="44">
                  <c:v>675.70480000000009</c:v>
                </c:pt>
                <c:pt idx="45">
                  <c:v>959.62400000000002</c:v>
                </c:pt>
                <c:pt idx="46">
                  <c:v>1276.8</c:v>
                </c:pt>
                <c:pt idx="47">
                  <c:v>2050</c:v>
                </c:pt>
                <c:pt idx="48">
                  <c:v>2956</c:v>
                </c:pt>
                <c:pt idx="49">
                  <c:v>5802</c:v>
                </c:pt>
                <c:pt idx="50">
                  <c:v>9356</c:v>
                </c:pt>
                <c:pt idx="51">
                  <c:v>18188.400000000001</c:v>
                </c:pt>
                <c:pt idx="52">
                  <c:v>28807.199999999997</c:v>
                </c:pt>
                <c:pt idx="53">
                  <c:v>40788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'10.E_LET_R'!$X$40</c:f>
              <c:strCache>
                <c:ptCount val="1"/>
                <c:pt idx="0">
                  <c:v>40Ar LETe</c:v>
                </c:pt>
              </c:strCache>
            </c:strRef>
          </c:tx>
          <c:spPr>
            <a:ln w="1905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'10.E_LET_R'!$X$41:$X$94</c:f>
              <c:numCache>
                <c:formatCode>0.00E+00</c:formatCode>
                <c:ptCount val="54"/>
                <c:pt idx="0">
                  <c:v>0.28079999999999999</c:v>
                </c:pt>
                <c:pt idx="1">
                  <c:v>0.34389999999999998</c:v>
                </c:pt>
                <c:pt idx="2">
                  <c:v>0.39710000000000001</c:v>
                </c:pt>
                <c:pt idx="3">
                  <c:v>0.4864</c:v>
                </c:pt>
                <c:pt idx="4">
                  <c:v>0.56159999999999999</c:v>
                </c:pt>
                <c:pt idx="5">
                  <c:v>0.62790000000000001</c:v>
                </c:pt>
                <c:pt idx="6">
                  <c:v>0.68759999999999999</c:v>
                </c:pt>
                <c:pt idx="7">
                  <c:v>0.79420000000000002</c:v>
                </c:pt>
                <c:pt idx="8">
                  <c:v>0.88800000000000001</c:v>
                </c:pt>
                <c:pt idx="9">
                  <c:v>1.0880000000000001</c:v>
                </c:pt>
                <c:pt idx="10">
                  <c:v>1.256</c:v>
                </c:pt>
                <c:pt idx="11">
                  <c:v>1.6850000000000001</c:v>
                </c:pt>
                <c:pt idx="12">
                  <c:v>1.8859999999999999</c:v>
                </c:pt>
                <c:pt idx="13">
                  <c:v>2.0230000000000001</c:v>
                </c:pt>
                <c:pt idx="14">
                  <c:v>2.1358000000000001</c:v>
                </c:pt>
                <c:pt idx="15">
                  <c:v>2.3431999999999999</c:v>
                </c:pt>
                <c:pt idx="16">
                  <c:v>2.552</c:v>
                </c:pt>
                <c:pt idx="17">
                  <c:v>3.105</c:v>
                </c:pt>
                <c:pt idx="18">
                  <c:v>3.6659999999999999</c:v>
                </c:pt>
                <c:pt idx="19">
                  <c:v>4.7</c:v>
                </c:pt>
                <c:pt idx="20">
                  <c:v>5.577</c:v>
                </c:pt>
                <c:pt idx="21">
                  <c:v>6.3159999999999998</c:v>
                </c:pt>
                <c:pt idx="22">
                  <c:v>6.9512</c:v>
                </c:pt>
                <c:pt idx="23">
                  <c:v>8.0307999999999993</c:v>
                </c:pt>
                <c:pt idx="24">
                  <c:v>8.9440000000000008</c:v>
                </c:pt>
                <c:pt idx="25">
                  <c:v>10.810000000000002</c:v>
                </c:pt>
                <c:pt idx="26">
                  <c:v>12.28</c:v>
                </c:pt>
                <c:pt idx="27">
                  <c:v>14.410000000000002</c:v>
                </c:pt>
                <c:pt idx="28">
                  <c:v>15.84</c:v>
                </c:pt>
                <c:pt idx="29">
                  <c:v>16.829999999999998</c:v>
                </c:pt>
                <c:pt idx="30">
                  <c:v>17.5</c:v>
                </c:pt>
                <c:pt idx="31">
                  <c:v>18.257999999999999</c:v>
                </c:pt>
                <c:pt idx="32">
                  <c:v>18.57</c:v>
                </c:pt>
                <c:pt idx="33">
                  <c:v>18.510000000000002</c:v>
                </c:pt>
                <c:pt idx="34">
                  <c:v>18.04</c:v>
                </c:pt>
                <c:pt idx="35">
                  <c:v>16.41</c:v>
                </c:pt>
                <c:pt idx="36">
                  <c:v>14.97</c:v>
                </c:pt>
                <c:pt idx="37">
                  <c:v>13.74</c:v>
                </c:pt>
                <c:pt idx="38">
                  <c:v>12.693999999999999</c:v>
                </c:pt>
                <c:pt idx="39">
                  <c:v>11.012</c:v>
                </c:pt>
                <c:pt idx="40">
                  <c:v>9.74</c:v>
                </c:pt>
                <c:pt idx="41">
                  <c:v>7.601</c:v>
                </c:pt>
                <c:pt idx="42">
                  <c:v>6.27</c:v>
                </c:pt>
                <c:pt idx="43">
                  <c:v>4.7690000000000001</c:v>
                </c:pt>
                <c:pt idx="44">
                  <c:v>3.88</c:v>
                </c:pt>
                <c:pt idx="45">
                  <c:v>3.2949999999999999</c:v>
                </c:pt>
                <c:pt idx="46">
                  <c:v>2.8727999999999998</c:v>
                </c:pt>
                <c:pt idx="47">
                  <c:v>2.3102</c:v>
                </c:pt>
                <c:pt idx="48">
                  <c:v>1.958</c:v>
                </c:pt>
                <c:pt idx="49">
                  <c:v>1.4690000000000001</c:v>
                </c:pt>
                <c:pt idx="50">
                  <c:v>1.2150000000000001</c:v>
                </c:pt>
                <c:pt idx="51">
                  <c:v>0.95420000000000005</c:v>
                </c:pt>
                <c:pt idx="52">
                  <c:v>0.8226</c:v>
                </c:pt>
                <c:pt idx="53">
                  <c:v>0.74460000000000004</c:v>
                </c:pt>
              </c:numCache>
            </c:numRef>
          </c:xVal>
          <c:yVal>
            <c:numRef>
              <c:f>'10.E_LET_R'!$AA$41:$AA$94</c:f>
              <c:numCache>
                <c:formatCode>0.00E+00</c:formatCode>
                <c:ptCount val="54"/>
                <c:pt idx="0">
                  <c:v>7.9000000000000008E-3</c:v>
                </c:pt>
                <c:pt idx="1">
                  <c:v>1.04E-2</c:v>
                </c:pt>
                <c:pt idx="2">
                  <c:v>1.2699999999999999E-2</c:v>
                </c:pt>
                <c:pt idx="3">
                  <c:v>1.72E-2</c:v>
                </c:pt>
                <c:pt idx="4">
                  <c:v>2.1600000000000001E-2</c:v>
                </c:pt>
                <c:pt idx="5">
                  <c:v>2.58E-2</c:v>
                </c:pt>
                <c:pt idx="6">
                  <c:v>2.9960000000000001E-2</c:v>
                </c:pt>
                <c:pt idx="7">
                  <c:v>3.8280000000000002E-2</c:v>
                </c:pt>
                <c:pt idx="8">
                  <c:v>4.65E-2</c:v>
                </c:pt>
                <c:pt idx="9">
                  <c:v>6.7100000000000007E-2</c:v>
                </c:pt>
                <c:pt idx="10">
                  <c:v>8.7900000000000006E-2</c:v>
                </c:pt>
                <c:pt idx="11">
                  <c:v>0.1285</c:v>
                </c:pt>
                <c:pt idx="12">
                  <c:v>0.1691</c:v>
                </c:pt>
                <c:pt idx="13">
                  <c:v>0.21030000000000001</c:v>
                </c:pt>
                <c:pt idx="14">
                  <c:v>0.25218000000000002</c:v>
                </c:pt>
                <c:pt idx="15">
                  <c:v>0.33689999999999998</c:v>
                </c:pt>
                <c:pt idx="16">
                  <c:v>0.42169999999999996</c:v>
                </c:pt>
                <c:pt idx="17">
                  <c:v>0.62690000000000001</c:v>
                </c:pt>
                <c:pt idx="18">
                  <c:v>0.81679999999999997</c:v>
                </c:pt>
                <c:pt idx="19">
                  <c:v>1.1499999999999999</c:v>
                </c:pt>
                <c:pt idx="20">
                  <c:v>1.44</c:v>
                </c:pt>
                <c:pt idx="21">
                  <c:v>1.7</c:v>
                </c:pt>
                <c:pt idx="22">
                  <c:v>1.94</c:v>
                </c:pt>
                <c:pt idx="23">
                  <c:v>2.3740000000000001</c:v>
                </c:pt>
                <c:pt idx="24">
                  <c:v>2.76</c:v>
                </c:pt>
                <c:pt idx="25">
                  <c:v>3.6000000000000005</c:v>
                </c:pt>
                <c:pt idx="26">
                  <c:v>4.33</c:v>
                </c:pt>
                <c:pt idx="27">
                  <c:v>5.6000000000000005</c:v>
                </c:pt>
                <c:pt idx="28">
                  <c:v>6.72</c:v>
                </c:pt>
                <c:pt idx="29">
                  <c:v>7.77</c:v>
                </c:pt>
                <c:pt idx="30">
                  <c:v>8.766</c:v>
                </c:pt>
                <c:pt idx="31">
                  <c:v>10.682</c:v>
                </c:pt>
                <c:pt idx="32">
                  <c:v>12.54</c:v>
                </c:pt>
                <c:pt idx="33">
                  <c:v>17.16</c:v>
                </c:pt>
                <c:pt idx="34">
                  <c:v>21.86</c:v>
                </c:pt>
                <c:pt idx="35">
                  <c:v>31.86</c:v>
                </c:pt>
                <c:pt idx="36">
                  <c:v>42.85</c:v>
                </c:pt>
                <c:pt idx="37">
                  <c:v>54.87</c:v>
                </c:pt>
                <c:pt idx="38">
                  <c:v>67.97399999999999</c:v>
                </c:pt>
                <c:pt idx="39">
                  <c:v>97.17</c:v>
                </c:pt>
                <c:pt idx="40">
                  <c:v>130.47</c:v>
                </c:pt>
                <c:pt idx="41">
                  <c:v>231.37</c:v>
                </c:pt>
                <c:pt idx="42">
                  <c:v>356.72</c:v>
                </c:pt>
                <c:pt idx="43">
                  <c:v>676.03</c:v>
                </c:pt>
                <c:pt idx="44">
                  <c:v>1080</c:v>
                </c:pt>
                <c:pt idx="45">
                  <c:v>1560</c:v>
                </c:pt>
                <c:pt idx="46">
                  <c:v>2128</c:v>
                </c:pt>
                <c:pt idx="47">
                  <c:v>3478</c:v>
                </c:pt>
                <c:pt idx="48">
                  <c:v>5100</c:v>
                </c:pt>
                <c:pt idx="49">
                  <c:v>10250</c:v>
                </c:pt>
                <c:pt idx="50">
                  <c:v>16740</c:v>
                </c:pt>
                <c:pt idx="51">
                  <c:v>32950</c:v>
                </c:pt>
                <c:pt idx="52">
                  <c:v>52510</c:v>
                </c:pt>
                <c:pt idx="53">
                  <c:v>74590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'10.E_LET_R'!$AC$40</c:f>
              <c:strCache>
                <c:ptCount val="1"/>
                <c:pt idx="0">
                  <c:v>12C LETe</c:v>
                </c:pt>
              </c:strCache>
            </c:strRef>
          </c:tx>
          <c:spPr>
            <a:ln w="19050">
              <a:solidFill>
                <a:srgbClr val="009999"/>
              </a:solidFill>
              <a:prstDash val="solid"/>
            </a:ln>
          </c:spPr>
          <c:marker>
            <c:symbol val="none"/>
          </c:marker>
          <c:xVal>
            <c:numRef>
              <c:f>'10.E_LET_R'!$AC$41:$AC$94</c:f>
              <c:numCache>
                <c:formatCode>0.00E+00</c:formatCode>
                <c:ptCount val="54"/>
                <c:pt idx="0">
                  <c:v>0.14299999999999999</c:v>
                </c:pt>
                <c:pt idx="1">
                  <c:v>0.17510000000000003</c:v>
                </c:pt>
                <c:pt idx="2">
                  <c:v>0.20216000000000001</c:v>
                </c:pt>
                <c:pt idx="3">
                  <c:v>0.24764000000000003</c:v>
                </c:pt>
                <c:pt idx="4">
                  <c:v>0.28589999999999999</c:v>
                </c:pt>
                <c:pt idx="5">
                  <c:v>0.31979999999999997</c:v>
                </c:pt>
                <c:pt idx="6">
                  <c:v>0.35015999999999997</c:v>
                </c:pt>
                <c:pt idx="7">
                  <c:v>0.40432000000000001</c:v>
                </c:pt>
                <c:pt idx="8">
                  <c:v>0.45219999999999999</c:v>
                </c:pt>
                <c:pt idx="9">
                  <c:v>0.55379999999999996</c:v>
                </c:pt>
                <c:pt idx="10">
                  <c:v>0.64805999999999997</c:v>
                </c:pt>
                <c:pt idx="11">
                  <c:v>0.87065999999999999</c:v>
                </c:pt>
                <c:pt idx="12">
                  <c:v>0.98687999999999998</c:v>
                </c:pt>
                <c:pt idx="13">
                  <c:v>1.0720000000000001</c:v>
                </c:pt>
                <c:pt idx="14">
                  <c:v>1.1419999999999999</c:v>
                </c:pt>
                <c:pt idx="15">
                  <c:v>1.2653999999999999</c:v>
                </c:pt>
                <c:pt idx="16">
                  <c:v>1.381</c:v>
                </c:pt>
                <c:pt idx="17">
                  <c:v>1.6679999999999999</c:v>
                </c:pt>
                <c:pt idx="18">
                  <c:v>1.956</c:v>
                </c:pt>
                <c:pt idx="19">
                  <c:v>2.5032000000000001</c:v>
                </c:pt>
                <c:pt idx="20">
                  <c:v>2.9810000000000003</c:v>
                </c:pt>
                <c:pt idx="21">
                  <c:v>3.3850000000000002</c:v>
                </c:pt>
                <c:pt idx="22">
                  <c:v>3.7138</c:v>
                </c:pt>
                <c:pt idx="23">
                  <c:v>4.21</c:v>
                </c:pt>
                <c:pt idx="24">
                  <c:v>4.5449999999999999</c:v>
                </c:pt>
                <c:pt idx="25">
                  <c:v>4.9640000000000004</c:v>
                </c:pt>
                <c:pt idx="26">
                  <c:v>5.101</c:v>
                </c:pt>
                <c:pt idx="27">
                  <c:v>5.1045999999999996</c:v>
                </c:pt>
                <c:pt idx="28">
                  <c:v>5.0057999999999998</c:v>
                </c:pt>
                <c:pt idx="29">
                  <c:v>4.8899999999999997</c:v>
                </c:pt>
                <c:pt idx="30">
                  <c:v>4.7766000000000002</c:v>
                </c:pt>
                <c:pt idx="31">
                  <c:v>4.5636000000000001</c:v>
                </c:pt>
                <c:pt idx="32">
                  <c:v>4.37</c:v>
                </c:pt>
                <c:pt idx="33">
                  <c:v>3.9470000000000001</c:v>
                </c:pt>
                <c:pt idx="34">
                  <c:v>3.5891999999999999</c:v>
                </c:pt>
                <c:pt idx="35">
                  <c:v>2.9436</c:v>
                </c:pt>
                <c:pt idx="36">
                  <c:v>2.4844000000000004</c:v>
                </c:pt>
                <c:pt idx="37">
                  <c:v>2.1379999999999999</c:v>
                </c:pt>
                <c:pt idx="38">
                  <c:v>1.8774</c:v>
                </c:pt>
                <c:pt idx="39">
                  <c:v>1.5054000000000001</c:v>
                </c:pt>
                <c:pt idx="40">
                  <c:v>1.2569999999999999</c:v>
                </c:pt>
                <c:pt idx="41">
                  <c:v>0.90600000000000003</c:v>
                </c:pt>
                <c:pt idx="42">
                  <c:v>0.72209999999999996</c:v>
                </c:pt>
                <c:pt idx="43">
                  <c:v>0.52415999999999996</c:v>
                </c:pt>
                <c:pt idx="44">
                  <c:v>0.41764000000000001</c:v>
                </c:pt>
                <c:pt idx="45">
                  <c:v>0.34960000000000002</c:v>
                </c:pt>
                <c:pt idx="46">
                  <c:v>0.30392000000000002</c:v>
                </c:pt>
                <c:pt idx="47">
                  <c:v>0.24364</c:v>
                </c:pt>
                <c:pt idx="48">
                  <c:v>0.2059</c:v>
                </c:pt>
                <c:pt idx="49">
                  <c:v>0.1542</c:v>
                </c:pt>
                <c:pt idx="50">
                  <c:v>0.12758</c:v>
                </c:pt>
                <c:pt idx="51">
                  <c:v>0.100076</c:v>
                </c:pt>
                <c:pt idx="52">
                  <c:v>8.6335999999999996E-2</c:v>
                </c:pt>
                <c:pt idx="53">
                  <c:v>7.8060000000000004E-2</c:v>
                </c:pt>
              </c:numCache>
            </c:numRef>
          </c:xVal>
          <c:yVal>
            <c:numRef>
              <c:f>'10.E_LET_R'!$AF$41:$AF$94</c:f>
              <c:numCache>
                <c:formatCode>0.00E+00</c:formatCode>
                <c:ptCount val="54"/>
                <c:pt idx="0">
                  <c:v>5.8000000000000013E-3</c:v>
                </c:pt>
                <c:pt idx="1">
                  <c:v>7.9000000000000025E-3</c:v>
                </c:pt>
                <c:pt idx="2">
                  <c:v>9.8799999999999999E-3</c:v>
                </c:pt>
                <c:pt idx="3">
                  <c:v>1.3820000000000001E-2</c:v>
                </c:pt>
                <c:pt idx="4">
                  <c:v>1.7660000000000002E-2</c:v>
                </c:pt>
                <c:pt idx="5">
                  <c:v>2.1499999999999998E-2</c:v>
                </c:pt>
                <c:pt idx="6">
                  <c:v>2.5320000000000002E-2</c:v>
                </c:pt>
                <c:pt idx="7">
                  <c:v>3.2920000000000005E-2</c:v>
                </c:pt>
                <c:pt idx="8">
                  <c:v>4.0500000000000001E-2</c:v>
                </c:pt>
                <c:pt idx="9">
                  <c:v>5.9300000000000005E-2</c:v>
                </c:pt>
                <c:pt idx="10">
                  <c:v>7.8020000000000006E-2</c:v>
                </c:pt>
                <c:pt idx="11">
                  <c:v>0.11276000000000001</c:v>
                </c:pt>
                <c:pt idx="12">
                  <c:v>0.14582000000000001</c:v>
                </c:pt>
                <c:pt idx="13">
                  <c:v>0.17829999999999999</c:v>
                </c:pt>
                <c:pt idx="14">
                  <c:v>0.21037999999999998</c:v>
                </c:pt>
                <c:pt idx="15">
                  <c:v>0.27301999999999998</c:v>
                </c:pt>
                <c:pt idx="16">
                  <c:v>0.33340000000000003</c:v>
                </c:pt>
                <c:pt idx="17">
                  <c:v>0.47300000000000003</c:v>
                </c:pt>
                <c:pt idx="18">
                  <c:v>0.59664000000000006</c:v>
                </c:pt>
                <c:pt idx="19">
                  <c:v>0.80713999999999997</c:v>
                </c:pt>
                <c:pt idx="20">
                  <c:v>0.98272000000000004</c:v>
                </c:pt>
                <c:pt idx="21">
                  <c:v>1.1399999999999999</c:v>
                </c:pt>
                <c:pt idx="22">
                  <c:v>1.272</c:v>
                </c:pt>
                <c:pt idx="23">
                  <c:v>1.53</c:v>
                </c:pt>
                <c:pt idx="24">
                  <c:v>1.7600000000000002</c:v>
                </c:pt>
                <c:pt idx="25">
                  <c:v>2.2900000000000005</c:v>
                </c:pt>
                <c:pt idx="26">
                  <c:v>2.7959999999999998</c:v>
                </c:pt>
                <c:pt idx="27">
                  <c:v>3.8040000000000007</c:v>
                </c:pt>
                <c:pt idx="28">
                  <c:v>4.8180000000000005</c:v>
                </c:pt>
                <c:pt idx="29">
                  <c:v>5.86</c:v>
                </c:pt>
                <c:pt idx="30">
                  <c:v>6.9220000000000006</c:v>
                </c:pt>
                <c:pt idx="31">
                  <c:v>9.1340000000000003</c:v>
                </c:pt>
                <c:pt idx="32">
                  <c:v>11.44</c:v>
                </c:pt>
                <c:pt idx="33">
                  <c:v>17.66</c:v>
                </c:pt>
                <c:pt idx="34">
                  <c:v>24.538</c:v>
                </c:pt>
                <c:pt idx="35">
                  <c:v>40.498000000000005</c:v>
                </c:pt>
                <c:pt idx="36">
                  <c:v>59.715999999999994</c:v>
                </c:pt>
                <c:pt idx="37">
                  <c:v>82.12</c:v>
                </c:pt>
                <c:pt idx="38">
                  <c:v>108.16200000000001</c:v>
                </c:pt>
                <c:pt idx="39">
                  <c:v>170.16399999999999</c:v>
                </c:pt>
                <c:pt idx="40">
                  <c:v>245.35</c:v>
                </c:pt>
                <c:pt idx="41">
                  <c:v>491.17</c:v>
                </c:pt>
                <c:pt idx="42">
                  <c:v>814.62000000000012</c:v>
                </c:pt>
                <c:pt idx="43">
                  <c:v>1670</c:v>
                </c:pt>
                <c:pt idx="44">
                  <c:v>2786</c:v>
                </c:pt>
                <c:pt idx="45">
                  <c:v>4140</c:v>
                </c:pt>
                <c:pt idx="46">
                  <c:v>5741.9999999999991</c:v>
                </c:pt>
                <c:pt idx="47">
                  <c:v>9576</c:v>
                </c:pt>
                <c:pt idx="48">
                  <c:v>14200</c:v>
                </c:pt>
                <c:pt idx="49">
                  <c:v>28920</c:v>
                </c:pt>
                <c:pt idx="50">
                  <c:v>47544</c:v>
                </c:pt>
                <c:pt idx="51">
                  <c:v>93920</c:v>
                </c:pt>
                <c:pt idx="52">
                  <c:v>149998</c:v>
                </c:pt>
                <c:pt idx="53">
                  <c:v>213030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5"/>
          <c:order val="6"/>
          <c:tx>
            <c:strRef>
              <c:f>'10.E_LET_R'!$AH$40</c:f>
              <c:strCache>
                <c:ptCount val="1"/>
                <c:pt idx="0">
                  <c:v>4He LETe</c:v>
                </c:pt>
              </c:strCache>
            </c:strRef>
          </c:tx>
          <c:spPr>
            <a:ln w="19050">
              <a:solidFill>
                <a:srgbClr val="808000"/>
              </a:solidFill>
              <a:prstDash val="solid"/>
            </a:ln>
          </c:spPr>
          <c:marker>
            <c:symbol val="none"/>
          </c:marker>
          <c:xVal>
            <c:numRef>
              <c:f>'10.E_LET_R'!$AH$41:$AH$94</c:f>
              <c:numCache>
                <c:formatCode>0.00E+00</c:formatCode>
                <c:ptCount val="54"/>
                <c:pt idx="0">
                  <c:v>4.6210055999999999E-2</c:v>
                </c:pt>
                <c:pt idx="1">
                  <c:v>5.6590046200000001E-2</c:v>
                </c:pt>
                <c:pt idx="2">
                  <c:v>6.5350039600000007E-2</c:v>
                </c:pt>
                <c:pt idx="3">
                  <c:v>8.0030000000000004E-2</c:v>
                </c:pt>
                <c:pt idx="4">
                  <c:v>9.2410000000000006E-2</c:v>
                </c:pt>
                <c:pt idx="5">
                  <c:v>0.1033</c:v>
                </c:pt>
                <c:pt idx="6">
                  <c:v>0.11314</c:v>
                </c:pt>
                <c:pt idx="7">
                  <c:v>0.13066000000000003</c:v>
                </c:pt>
                <c:pt idx="8">
                  <c:v>0.14610000000000001</c:v>
                </c:pt>
                <c:pt idx="9">
                  <c:v>0.17899999999999999</c:v>
                </c:pt>
                <c:pt idx="10">
                  <c:v>0.20660000000000001</c:v>
                </c:pt>
                <c:pt idx="11">
                  <c:v>0.25269999999999998</c:v>
                </c:pt>
                <c:pt idx="12">
                  <c:v>0.29339999999999999</c:v>
                </c:pt>
                <c:pt idx="13">
                  <c:v>0.33439999999999998</c:v>
                </c:pt>
                <c:pt idx="14">
                  <c:v>0.37452000000000002</c:v>
                </c:pt>
                <c:pt idx="15">
                  <c:v>0.44969999999999999</c:v>
                </c:pt>
                <c:pt idx="16">
                  <c:v>0.51780000000000004</c:v>
                </c:pt>
                <c:pt idx="17">
                  <c:v>0.66439999999999999</c:v>
                </c:pt>
                <c:pt idx="18">
                  <c:v>0.78590000000000004</c:v>
                </c:pt>
                <c:pt idx="19">
                  <c:v>0.97640000000000005</c:v>
                </c:pt>
                <c:pt idx="20">
                  <c:v>1.1160000000000001</c:v>
                </c:pt>
                <c:pt idx="21">
                  <c:v>1.22</c:v>
                </c:pt>
                <c:pt idx="22">
                  <c:v>1.2952000000000001</c:v>
                </c:pt>
                <c:pt idx="23">
                  <c:v>1.3906000000000001</c:v>
                </c:pt>
                <c:pt idx="24">
                  <c:v>1.4359999999999999</c:v>
                </c:pt>
                <c:pt idx="25">
                  <c:v>1.4410000000000001</c:v>
                </c:pt>
                <c:pt idx="26">
                  <c:v>1.3839999999999999</c:v>
                </c:pt>
                <c:pt idx="27">
                  <c:v>1.24</c:v>
                </c:pt>
                <c:pt idx="28">
                  <c:v>1.111</c:v>
                </c:pt>
                <c:pt idx="29">
                  <c:v>1.0049999999999999</c:v>
                </c:pt>
                <c:pt idx="30">
                  <c:v>0.91952</c:v>
                </c:pt>
                <c:pt idx="31">
                  <c:v>0.78873999999999989</c:v>
                </c:pt>
                <c:pt idx="32">
                  <c:v>0.69469999999999998</c:v>
                </c:pt>
                <c:pt idx="33">
                  <c:v>0.54459999999999997</c:v>
                </c:pt>
                <c:pt idx="34">
                  <c:v>0.45450000000000002</c:v>
                </c:pt>
                <c:pt idx="35">
                  <c:v>0.34129999999999999</c:v>
                </c:pt>
                <c:pt idx="36">
                  <c:v>0.27729999999999999</c:v>
                </c:pt>
                <c:pt idx="37">
                  <c:v>0.23530000000000001</c:v>
                </c:pt>
                <c:pt idx="38">
                  <c:v>0.20566000000000001</c:v>
                </c:pt>
                <c:pt idx="39">
                  <c:v>0.16526000000000002</c:v>
                </c:pt>
                <c:pt idx="40">
                  <c:v>0.13919999999999999</c:v>
                </c:pt>
                <c:pt idx="41">
                  <c:v>0.1016</c:v>
                </c:pt>
                <c:pt idx="42">
                  <c:v>8.1030000000000005E-2</c:v>
                </c:pt>
                <c:pt idx="43">
                  <c:v>5.8869999999999999E-2</c:v>
                </c:pt>
                <c:pt idx="44">
                  <c:v>4.6949999999999999E-2</c:v>
                </c:pt>
                <c:pt idx="45">
                  <c:v>3.9449999999999999E-2</c:v>
                </c:pt>
                <c:pt idx="46">
                  <c:v>3.4324E-2</c:v>
                </c:pt>
                <c:pt idx="47">
                  <c:v>2.7548E-2</c:v>
                </c:pt>
                <c:pt idx="48">
                  <c:v>2.334E-2</c:v>
                </c:pt>
                <c:pt idx="49">
                  <c:v>1.7520000000000001E-2</c:v>
                </c:pt>
                <c:pt idx="50">
                  <c:v>1.4500000000000001E-2</c:v>
                </c:pt>
                <c:pt idx="51">
                  <c:v>1.14E-2</c:v>
                </c:pt>
                <c:pt idx="52">
                  <c:v>9.8440000000000003E-3</c:v>
                </c:pt>
                <c:pt idx="53">
                  <c:v>8.9200000000000008E-3</c:v>
                </c:pt>
              </c:numCache>
            </c:numRef>
          </c:xVal>
          <c:yVal>
            <c:numRef>
              <c:f>'10.E_LET_R'!$AK$41:$AK$94</c:f>
              <c:numCache>
                <c:formatCode>0.00E+00</c:formatCode>
                <c:ptCount val="54"/>
                <c:pt idx="0">
                  <c:v>5.30001E-3</c:v>
                </c:pt>
                <c:pt idx="1">
                  <c:v>7.300011999999999E-3</c:v>
                </c:pt>
                <c:pt idx="2">
                  <c:v>9.4000100000000003E-3</c:v>
                </c:pt>
                <c:pt idx="3">
                  <c:v>1.3500000000000003E-2</c:v>
                </c:pt>
                <c:pt idx="4">
                  <c:v>1.7499999999999998E-2</c:v>
                </c:pt>
                <c:pt idx="5">
                  <c:v>2.1600000000000001E-2</c:v>
                </c:pt>
                <c:pt idx="6">
                  <c:v>2.5700000000000004E-2</c:v>
                </c:pt>
                <c:pt idx="7">
                  <c:v>3.3979999999999996E-2</c:v>
                </c:pt>
                <c:pt idx="8">
                  <c:v>4.2299999999999997E-2</c:v>
                </c:pt>
                <c:pt idx="9">
                  <c:v>6.3100000000000003E-2</c:v>
                </c:pt>
                <c:pt idx="10">
                  <c:v>8.3699999999999997E-2</c:v>
                </c:pt>
                <c:pt idx="11">
                  <c:v>0.124</c:v>
                </c:pt>
                <c:pt idx="12">
                  <c:v>0.16270000000000001</c:v>
                </c:pt>
                <c:pt idx="13">
                  <c:v>0.1993</c:v>
                </c:pt>
                <c:pt idx="14">
                  <c:v>0.23369999999999999</c:v>
                </c:pt>
                <c:pt idx="15">
                  <c:v>0.29712</c:v>
                </c:pt>
                <c:pt idx="16">
                  <c:v>0.35439999999999999</c:v>
                </c:pt>
                <c:pt idx="17">
                  <c:v>0.47859999999999997</c:v>
                </c:pt>
                <c:pt idx="18">
                  <c:v>0.58479999999999999</c:v>
                </c:pt>
                <c:pt idx="19">
                  <c:v>0.76559999999999995</c:v>
                </c:pt>
                <c:pt idx="20">
                  <c:v>0.92159999999999997</c:v>
                </c:pt>
                <c:pt idx="21">
                  <c:v>1.06</c:v>
                </c:pt>
                <c:pt idx="22">
                  <c:v>1.198</c:v>
                </c:pt>
                <c:pt idx="23">
                  <c:v>1.444</c:v>
                </c:pt>
                <c:pt idx="24">
                  <c:v>1.68</c:v>
                </c:pt>
                <c:pt idx="25">
                  <c:v>2.2700000000000005</c:v>
                </c:pt>
                <c:pt idx="26">
                  <c:v>2.88</c:v>
                </c:pt>
                <c:pt idx="27">
                  <c:v>4.1800000000000006</c:v>
                </c:pt>
                <c:pt idx="28">
                  <c:v>5.65</c:v>
                </c:pt>
                <c:pt idx="29">
                  <c:v>7.27</c:v>
                </c:pt>
                <c:pt idx="30">
                  <c:v>9.0660000000000007</c:v>
                </c:pt>
                <c:pt idx="31">
                  <c:v>13.112000000000002</c:v>
                </c:pt>
                <c:pt idx="32">
                  <c:v>17.77</c:v>
                </c:pt>
                <c:pt idx="33">
                  <c:v>31.87</c:v>
                </c:pt>
                <c:pt idx="34">
                  <c:v>49.23</c:v>
                </c:pt>
                <c:pt idx="35">
                  <c:v>93.4</c:v>
                </c:pt>
                <c:pt idx="36">
                  <c:v>149.66</c:v>
                </c:pt>
                <c:pt idx="37">
                  <c:v>217.26</c:v>
                </c:pt>
                <c:pt idx="38">
                  <c:v>296.18199999999996</c:v>
                </c:pt>
                <c:pt idx="39">
                  <c:v>484.07600000000002</c:v>
                </c:pt>
                <c:pt idx="40">
                  <c:v>711.68</c:v>
                </c:pt>
                <c:pt idx="41">
                  <c:v>1450</c:v>
                </c:pt>
                <c:pt idx="42">
                  <c:v>2400</c:v>
                </c:pt>
                <c:pt idx="43">
                  <c:v>4930</c:v>
                </c:pt>
                <c:pt idx="44">
                  <c:v>8230</c:v>
                </c:pt>
                <c:pt idx="45">
                  <c:v>12240</c:v>
                </c:pt>
                <c:pt idx="46">
                  <c:v>16966</c:v>
                </c:pt>
                <c:pt idx="47">
                  <c:v>28244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275060</c:v>
                </c:pt>
                <c:pt idx="52">
                  <c:v>438560</c:v>
                </c:pt>
                <c:pt idx="53">
                  <c:v>622900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9A-4885-BEF9-38B81D5FDFC6}"/>
            </c:ext>
          </c:extLst>
        </c:ser>
        <c:ser>
          <c:idx val="6"/>
          <c:order val="7"/>
          <c:tx>
            <c:strRef>
              <c:f>'10.E_LET_R'!$AM$40</c:f>
              <c:strCache>
                <c:ptCount val="1"/>
                <c:pt idx="0">
                  <c:v>1H LETe</c:v>
                </c:pt>
              </c:strCache>
            </c:strRef>
          </c:tx>
          <c:spPr>
            <a:ln w="19050">
              <a:solidFill>
                <a:srgbClr val="663300"/>
              </a:solidFill>
              <a:prstDash val="solid"/>
            </a:ln>
          </c:spPr>
          <c:marker>
            <c:symbol val="none"/>
          </c:marker>
          <c:xVal>
            <c:numRef>
              <c:f>'10.E_LET_R'!$AM$41:$AM$94</c:f>
              <c:numCache>
                <c:formatCode>0.00E+00</c:formatCode>
                <c:ptCount val="54"/>
                <c:pt idx="0">
                  <c:v>3.3640016499835008E-2</c:v>
                </c:pt>
                <c:pt idx="1">
                  <c:v>4.1210135000000002E-2</c:v>
                </c:pt>
                <c:pt idx="2">
                  <c:v>4.75801156E-2</c:v>
                </c:pt>
                <c:pt idx="3">
                  <c:v>5.8270095200000004E-2</c:v>
                </c:pt>
                <c:pt idx="4">
                  <c:v>6.729008160000001E-2</c:v>
                </c:pt>
                <c:pt idx="5">
                  <c:v>7.52300734E-2</c:v>
                </c:pt>
                <c:pt idx="6">
                  <c:v>8.2410067399999995E-2</c:v>
                </c:pt>
                <c:pt idx="7">
                  <c:v>9.5160057399999998E-2</c:v>
                </c:pt>
                <c:pt idx="8">
                  <c:v>0.10640005199947999</c:v>
                </c:pt>
                <c:pt idx="9">
                  <c:v>0.1303</c:v>
                </c:pt>
                <c:pt idx="10">
                  <c:v>0.15049999999999999</c:v>
                </c:pt>
                <c:pt idx="11">
                  <c:v>0.18229999999999999</c:v>
                </c:pt>
                <c:pt idx="12">
                  <c:v>0.20960000000000001</c:v>
                </c:pt>
                <c:pt idx="13">
                  <c:v>0.23219999999999999</c:v>
                </c:pt>
                <c:pt idx="14">
                  <c:v>0.25109999999999999</c:v>
                </c:pt>
                <c:pt idx="15">
                  <c:v>0.28389999999999999</c:v>
                </c:pt>
                <c:pt idx="16">
                  <c:v>0.31419999999999998</c:v>
                </c:pt>
                <c:pt idx="17">
                  <c:v>0.38279999999999997</c:v>
                </c:pt>
                <c:pt idx="18">
                  <c:v>0.43609999999999999</c:v>
                </c:pt>
                <c:pt idx="19">
                  <c:v>0.50090000000000001</c:v>
                </c:pt>
                <c:pt idx="20">
                  <c:v>0.52939999999999998</c:v>
                </c:pt>
                <c:pt idx="21">
                  <c:v>0.53810000000000002</c:v>
                </c:pt>
                <c:pt idx="22">
                  <c:v>0.53620000000000001</c:v>
                </c:pt>
                <c:pt idx="23">
                  <c:v>0.51849999999999996</c:v>
                </c:pt>
                <c:pt idx="24">
                  <c:v>0.49469999999999997</c:v>
                </c:pt>
                <c:pt idx="25">
                  <c:v>0.43740000000000001</c:v>
                </c:pt>
                <c:pt idx="26">
                  <c:v>0.39169999999999999</c:v>
                </c:pt>
                <c:pt idx="27">
                  <c:v>0.3276</c:v>
                </c:pt>
                <c:pt idx="28">
                  <c:v>0.28489999999999999</c:v>
                </c:pt>
                <c:pt idx="29">
                  <c:v>0.25430000000000003</c:v>
                </c:pt>
                <c:pt idx="30">
                  <c:v>0.23109999999999997</c:v>
                </c:pt>
                <c:pt idx="31">
                  <c:v>0.1978</c:v>
                </c:pt>
                <c:pt idx="32">
                  <c:v>0.17469999999999999</c:v>
                </c:pt>
                <c:pt idx="33">
                  <c:v>0.13539999999999999</c:v>
                </c:pt>
                <c:pt idx="34">
                  <c:v>0.1118</c:v>
                </c:pt>
                <c:pt idx="35">
                  <c:v>8.4390000000000007E-2</c:v>
                </c:pt>
                <c:pt idx="36">
                  <c:v>6.8659999999999999E-2</c:v>
                </c:pt>
                <c:pt idx="37">
                  <c:v>5.8310000000000001E-2</c:v>
                </c:pt>
                <c:pt idx="38">
                  <c:v>5.0930000000000003E-2</c:v>
                </c:pt>
                <c:pt idx="39">
                  <c:v>4.1009999999999998E-2</c:v>
                </c:pt>
                <c:pt idx="40">
                  <c:v>3.458E-2</c:v>
                </c:pt>
                <c:pt idx="41">
                  <c:v>2.5260000000000001E-2</c:v>
                </c:pt>
                <c:pt idx="42">
                  <c:v>2.017E-2</c:v>
                </c:pt>
                <c:pt idx="43">
                  <c:v>1.4659999999999999E-2</c:v>
                </c:pt>
                <c:pt idx="44">
                  <c:v>1.17E-2</c:v>
                </c:pt>
                <c:pt idx="45">
                  <c:v>9.8340000000000007E-3</c:v>
                </c:pt>
                <c:pt idx="46">
                  <c:v>8.5430000000000002E-3</c:v>
                </c:pt>
                <c:pt idx="47">
                  <c:v>6.868E-3</c:v>
                </c:pt>
                <c:pt idx="48">
                  <c:v>5.8230000000000001E-3</c:v>
                </c:pt>
                <c:pt idx="49">
                  <c:v>4.372E-3</c:v>
                </c:pt>
                <c:pt idx="50">
                  <c:v>3.6189999999999998E-3</c:v>
                </c:pt>
                <c:pt idx="51">
                  <c:v>2.8470000000000001E-3</c:v>
                </c:pt>
                <c:pt idx="52">
                  <c:v>2.4589999999999998E-3</c:v>
                </c:pt>
                <c:pt idx="53">
                  <c:v>2.2279999999999999E-3</c:v>
                </c:pt>
              </c:numCache>
            </c:numRef>
          </c:xVal>
          <c:yVal>
            <c:numRef>
              <c:f>'10.E_LET_R'!$AP$41:$AP$93</c:f>
              <c:numCache>
                <c:formatCode>0.00E+00</c:formatCode>
                <c:ptCount val="53"/>
                <c:pt idx="0">
                  <c:v>2.7000019999800003E-3</c:v>
                </c:pt>
                <c:pt idx="1">
                  <c:v>3.6000200000000002E-3</c:v>
                </c:pt>
                <c:pt idx="2">
                  <c:v>4.5000200000000004E-3</c:v>
                </c:pt>
                <c:pt idx="3">
                  <c:v>6.3000160000000003E-3</c:v>
                </c:pt>
                <c:pt idx="4">
                  <c:v>8.0000160000000004E-3</c:v>
                </c:pt>
                <c:pt idx="5">
                  <c:v>9.6000180000000018E-3</c:v>
                </c:pt>
                <c:pt idx="6">
                  <c:v>1.1300016000000001E-2</c:v>
                </c:pt>
                <c:pt idx="7">
                  <c:v>1.4500015999999999E-2</c:v>
                </c:pt>
                <c:pt idx="8">
                  <c:v>1.7700015999840002E-2</c:v>
                </c:pt>
                <c:pt idx="9">
                  <c:v>2.5399999999999999E-2</c:v>
                </c:pt>
                <c:pt idx="10">
                  <c:v>3.2899999999999999E-2</c:v>
                </c:pt>
                <c:pt idx="11">
                  <c:v>4.7299999999999995E-2</c:v>
                </c:pt>
                <c:pt idx="12">
                  <c:v>6.1100000000000002E-2</c:v>
                </c:pt>
                <c:pt idx="13">
                  <c:v>7.4200000000000002E-2</c:v>
                </c:pt>
                <c:pt idx="14">
                  <c:v>8.6900000000000005E-2</c:v>
                </c:pt>
                <c:pt idx="15">
                  <c:v>0.1111</c:v>
                </c:pt>
                <c:pt idx="16">
                  <c:v>0.13389999999999999</c:v>
                </c:pt>
                <c:pt idx="17">
                  <c:v>0.18560000000000001</c:v>
                </c:pt>
                <c:pt idx="18">
                  <c:v>0.23170000000000002</c:v>
                </c:pt>
                <c:pt idx="19">
                  <c:v>0.31480000000000002</c:v>
                </c:pt>
                <c:pt idx="20">
                  <c:v>0.39269999999999999</c:v>
                </c:pt>
                <c:pt idx="21">
                  <c:v>0.46920000000000001</c:v>
                </c:pt>
                <c:pt idx="22">
                  <c:v>0.54589999999999994</c:v>
                </c:pt>
                <c:pt idx="23">
                  <c:v>0.70340000000000003</c:v>
                </c:pt>
                <c:pt idx="24">
                  <c:v>0.86869999999999992</c:v>
                </c:pt>
                <c:pt idx="25">
                  <c:v>1.3200000000000003</c:v>
                </c:pt>
                <c:pt idx="26">
                  <c:v>1.83</c:v>
                </c:pt>
                <c:pt idx="27">
                  <c:v>3.0300000000000007</c:v>
                </c:pt>
                <c:pt idx="28">
                  <c:v>4.42</c:v>
                </c:pt>
                <c:pt idx="29">
                  <c:v>6.01</c:v>
                </c:pt>
                <c:pt idx="30">
                  <c:v>7.7700000000000014</c:v>
                </c:pt>
                <c:pt idx="31">
                  <c:v>11.79</c:v>
                </c:pt>
                <c:pt idx="32">
                  <c:v>16.399999999999999</c:v>
                </c:pt>
                <c:pt idx="33">
                  <c:v>30.43</c:v>
                </c:pt>
                <c:pt idx="34">
                  <c:v>47.92</c:v>
                </c:pt>
                <c:pt idx="35">
                  <c:v>92.52</c:v>
                </c:pt>
                <c:pt idx="36">
                  <c:v>149.16</c:v>
                </c:pt>
                <c:pt idx="37">
                  <c:v>217.12</c:v>
                </c:pt>
                <c:pt idx="38">
                  <c:v>295.97000000000003</c:v>
                </c:pt>
                <c:pt idx="39">
                  <c:v>484.78</c:v>
                </c:pt>
                <c:pt idx="40">
                  <c:v>713.38</c:v>
                </c:pt>
                <c:pt idx="41">
                  <c:v>1450</c:v>
                </c:pt>
                <c:pt idx="42">
                  <c:v>2410</c:v>
                </c:pt>
                <c:pt idx="43">
                  <c:v>4940</c:v>
                </c:pt>
                <c:pt idx="44">
                  <c:v>8240</c:v>
                </c:pt>
                <c:pt idx="45">
                  <c:v>12260</c:v>
                </c:pt>
                <c:pt idx="46">
                  <c:v>16950</c:v>
                </c:pt>
                <c:pt idx="47">
                  <c:v>28240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274970</c:v>
                </c:pt>
                <c:pt idx="52">
                  <c:v>438370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9A-4885-BEF9-38B81D5FDFC6}"/>
            </c:ext>
          </c:extLst>
        </c:ser>
        <c:ser>
          <c:idx val="7"/>
          <c:order val="8"/>
          <c:tx>
            <c:strRef>
              <c:f>'10.E_LET_R'!$E$40</c:f>
              <c:strCache>
                <c:ptCount val="1"/>
                <c:pt idx="0">
                  <c:v>238U LETn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'10.E_LET_R'!$E$41:$E$94</c:f>
              <c:numCache>
                <c:formatCode>0.00E+00</c:formatCode>
                <c:ptCount val="54"/>
                <c:pt idx="0">
                  <c:v>8.2578800000000001</c:v>
                </c:pt>
                <c:pt idx="1">
                  <c:v>9.5150400000000008</c:v>
                </c:pt>
                <c:pt idx="2">
                  <c:v>10.4216</c:v>
                </c:pt>
                <c:pt idx="3">
                  <c:v>11.6988</c:v>
                </c:pt>
                <c:pt idx="4">
                  <c:v>12.5764</c:v>
                </c:pt>
                <c:pt idx="5">
                  <c:v>13.225</c:v>
                </c:pt>
                <c:pt idx="6">
                  <c:v>13.7204</c:v>
                </c:pt>
                <c:pt idx="7">
                  <c:v>14.424799999999999</c:v>
                </c:pt>
                <c:pt idx="8">
                  <c:v>14.894</c:v>
                </c:pt>
                <c:pt idx="9">
                  <c:v>15.5296</c:v>
                </c:pt>
                <c:pt idx="10">
                  <c:v>15.756</c:v>
                </c:pt>
                <c:pt idx="11">
                  <c:v>15.737399999999999</c:v>
                </c:pt>
                <c:pt idx="12">
                  <c:v>15.452</c:v>
                </c:pt>
                <c:pt idx="13">
                  <c:v>15.076000000000001</c:v>
                </c:pt>
                <c:pt idx="14">
                  <c:v>14.6624</c:v>
                </c:pt>
                <c:pt idx="15">
                  <c:v>13.8584</c:v>
                </c:pt>
                <c:pt idx="16">
                  <c:v>13.1076</c:v>
                </c:pt>
                <c:pt idx="17">
                  <c:v>11.541599999999999</c:v>
                </c:pt>
                <c:pt idx="18">
                  <c:v>10.3512</c:v>
                </c:pt>
                <c:pt idx="19">
                  <c:v>8.6512799999999999</c:v>
                </c:pt>
                <c:pt idx="20">
                  <c:v>7.4932400000000001</c:v>
                </c:pt>
                <c:pt idx="21">
                  <c:v>6.6403999999999996</c:v>
                </c:pt>
                <c:pt idx="22">
                  <c:v>5.9893599999999996</c:v>
                </c:pt>
                <c:pt idx="23">
                  <c:v>5.0484800000000005</c:v>
                </c:pt>
                <c:pt idx="24">
                  <c:v>4.3905999999999992</c:v>
                </c:pt>
                <c:pt idx="25">
                  <c:v>3.3593199999999999</c:v>
                </c:pt>
                <c:pt idx="26">
                  <c:v>2.7569199999999996</c:v>
                </c:pt>
                <c:pt idx="27">
                  <c:v>2.0616999999999996</c:v>
                </c:pt>
                <c:pt idx="28">
                  <c:v>1.6668799999999999</c:v>
                </c:pt>
                <c:pt idx="29">
                  <c:v>1.4065000000000001</c:v>
                </c:pt>
                <c:pt idx="30">
                  <c:v>1.2230799999999999</c:v>
                </c:pt>
                <c:pt idx="31">
                  <c:v>0.97893199999999991</c:v>
                </c:pt>
                <c:pt idx="32">
                  <c:v>0.820824</c:v>
                </c:pt>
                <c:pt idx="33">
                  <c:v>0.59204400000000001</c:v>
                </c:pt>
                <c:pt idx="34">
                  <c:v>0.46888800000000003</c:v>
                </c:pt>
                <c:pt idx="35">
                  <c:v>0.33518800000000004</c:v>
                </c:pt>
                <c:pt idx="36">
                  <c:v>0.26363199999999998</c:v>
                </c:pt>
                <c:pt idx="37">
                  <c:v>0.21804999999999999</c:v>
                </c:pt>
                <c:pt idx="38">
                  <c:v>0.18687600000000001</c:v>
                </c:pt>
                <c:pt idx="39">
                  <c:v>0.14638400000000001</c:v>
                </c:pt>
                <c:pt idx="40">
                  <c:v>0.12087999999999999</c:v>
                </c:pt>
                <c:pt idx="41">
                  <c:v>8.4971599999999994E-2</c:v>
                </c:pt>
                <c:pt idx="42">
                  <c:v>6.6227999999999995E-2</c:v>
                </c:pt>
                <c:pt idx="43">
                  <c:v>4.63878E-2</c:v>
                </c:pt>
                <c:pt idx="44">
                  <c:v>3.6012799999999998E-2</c:v>
                </c:pt>
                <c:pt idx="45">
                  <c:v>2.9503999999999999E-2</c:v>
                </c:pt>
                <c:pt idx="46">
                  <c:v>2.5094399999999999E-2</c:v>
                </c:pt>
                <c:pt idx="47">
                  <c:v>1.9448400000000001E-2</c:v>
                </c:pt>
                <c:pt idx="48">
                  <c:v>1.593E-2</c:v>
                </c:pt>
                <c:pt idx="49">
                  <c:v>1.10524E-2</c:v>
                </c:pt>
                <c:pt idx="50">
                  <c:v>8.5427200000000002E-3</c:v>
                </c:pt>
                <c:pt idx="51">
                  <c:v>5.9169599999999998E-3</c:v>
                </c:pt>
                <c:pt idx="52">
                  <c:v>4.5597599999999995E-3</c:v>
                </c:pt>
                <c:pt idx="53">
                  <c:v>3.7152999999999999E-3</c:v>
                </c:pt>
              </c:numCache>
            </c:numRef>
          </c:xVal>
          <c:yVal>
            <c:numRef>
              <c:f>'10.E_LET_R'!$G$41:$G$94</c:f>
              <c:numCache>
                <c:formatCode>0.00E+00</c:formatCode>
                <c:ptCount val="54"/>
                <c:pt idx="0">
                  <c:v>1.9220000000000001E-2</c:v>
                </c:pt>
                <c:pt idx="1">
                  <c:v>2.3852000000000002E-2</c:v>
                </c:pt>
                <c:pt idx="2">
                  <c:v>2.7984000000000002E-2</c:v>
                </c:pt>
                <c:pt idx="3">
                  <c:v>3.5306000000000004E-2</c:v>
                </c:pt>
                <c:pt idx="4">
                  <c:v>4.2004E-2</c:v>
                </c:pt>
                <c:pt idx="5">
                  <c:v>4.8340000000000001E-2</c:v>
                </c:pt>
                <c:pt idx="6">
                  <c:v>5.4272000000000008E-2</c:v>
                </c:pt>
                <c:pt idx="7">
                  <c:v>6.5492000000000009E-2</c:v>
                </c:pt>
                <c:pt idx="8">
                  <c:v>7.6259999999999994E-2</c:v>
                </c:pt>
                <c:pt idx="9">
                  <c:v>0.10152799999999999</c:v>
                </c:pt>
                <c:pt idx="10">
                  <c:v>0.12554799999999999</c:v>
                </c:pt>
                <c:pt idx="11">
                  <c:v>0.171432</c:v>
                </c:pt>
                <c:pt idx="12">
                  <c:v>0.21572</c:v>
                </c:pt>
                <c:pt idx="13">
                  <c:v>0.25946000000000002</c:v>
                </c:pt>
                <c:pt idx="14">
                  <c:v>0.30330799999999997</c:v>
                </c:pt>
                <c:pt idx="15">
                  <c:v>0.39235600000000004</c:v>
                </c:pt>
                <c:pt idx="16">
                  <c:v>0.48306000000000004</c:v>
                </c:pt>
                <c:pt idx="17">
                  <c:v>0.713808</c:v>
                </c:pt>
                <c:pt idx="18">
                  <c:v>0.94331199999999993</c:v>
                </c:pt>
                <c:pt idx="19">
                  <c:v>1.3852</c:v>
                </c:pt>
                <c:pt idx="20">
                  <c:v>1.8084</c:v>
                </c:pt>
                <c:pt idx="21">
                  <c:v>2.2230000000000003</c:v>
                </c:pt>
                <c:pt idx="22">
                  <c:v>2.6276000000000002</c:v>
                </c:pt>
                <c:pt idx="23">
                  <c:v>3.4367999999999999</c:v>
                </c:pt>
                <c:pt idx="24">
                  <c:v>4.2484000000000002</c:v>
                </c:pt>
                <c:pt idx="25">
                  <c:v>6.1864000000000008</c:v>
                </c:pt>
                <c:pt idx="26">
                  <c:v>7.8936000000000011</c:v>
                </c:pt>
                <c:pt idx="27">
                  <c:v>10.690000000000001</c:v>
                </c:pt>
                <c:pt idx="28">
                  <c:v>12.927200000000001</c:v>
                </c:pt>
                <c:pt idx="29">
                  <c:v>14.843</c:v>
                </c:pt>
                <c:pt idx="30">
                  <c:v>16.537600000000001</c:v>
                </c:pt>
                <c:pt idx="31">
                  <c:v>19.538800000000002</c:v>
                </c:pt>
                <c:pt idx="32">
                  <c:v>22.206800000000001</c:v>
                </c:pt>
                <c:pt idx="33">
                  <c:v>28.046399999999998</c:v>
                </c:pt>
                <c:pt idx="34">
                  <c:v>33.186399999999999</c:v>
                </c:pt>
                <c:pt idx="35">
                  <c:v>42.547800000000002</c:v>
                </c:pt>
                <c:pt idx="36">
                  <c:v>51.383199999999995</c:v>
                </c:pt>
                <c:pt idx="37">
                  <c:v>60.009</c:v>
                </c:pt>
                <c:pt idx="38">
                  <c:v>68.590800000000002</c:v>
                </c:pt>
                <c:pt idx="39">
                  <c:v>85.962800000000001</c:v>
                </c:pt>
                <c:pt idx="40">
                  <c:v>103.8664</c:v>
                </c:pt>
                <c:pt idx="41">
                  <c:v>151.7208</c:v>
                </c:pt>
                <c:pt idx="42">
                  <c:v>204.518</c:v>
                </c:pt>
                <c:pt idx="43">
                  <c:v>324.07980000000003</c:v>
                </c:pt>
                <c:pt idx="44">
                  <c:v>461.94479999999999</c:v>
                </c:pt>
                <c:pt idx="45">
                  <c:v>617.97900000000004</c:v>
                </c:pt>
                <c:pt idx="46">
                  <c:v>792.27880000000005</c:v>
                </c:pt>
                <c:pt idx="47">
                  <c:v>1193.5999999999999</c:v>
                </c:pt>
                <c:pt idx="48">
                  <c:v>1655.2</c:v>
                </c:pt>
                <c:pt idx="49">
                  <c:v>3052.4</c:v>
                </c:pt>
                <c:pt idx="50">
                  <c:v>4750.4000000000005</c:v>
                </c:pt>
                <c:pt idx="51">
                  <c:v>8873</c:v>
                </c:pt>
                <c:pt idx="52">
                  <c:v>13738.400000000001</c:v>
                </c:pt>
                <c:pt idx="53">
                  <c:v>19155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9A-4885-BEF9-38B81D5FDFC6}"/>
            </c:ext>
          </c:extLst>
        </c:ser>
        <c:ser>
          <c:idx val="8"/>
          <c:order val="9"/>
          <c:tx>
            <c:strRef>
              <c:f>'10.E_LET_R'!$J$40</c:f>
              <c:strCache>
                <c:ptCount val="1"/>
                <c:pt idx="0">
                  <c:v>197Au LETn</c:v>
                </c:pt>
              </c:strCache>
            </c:strRef>
          </c:tx>
          <c:spPr>
            <a:ln w="12700">
              <a:solidFill>
                <a:srgbClr val="6600FF"/>
              </a:solidFill>
              <a:prstDash val="sysDash"/>
            </a:ln>
          </c:spPr>
          <c:marker>
            <c:symbol val="none"/>
          </c:marker>
          <c:xVal>
            <c:numRef>
              <c:f>'10.E_LET_R'!$J$41:$J$94</c:f>
              <c:numCache>
                <c:formatCode>0.00E+00</c:formatCode>
                <c:ptCount val="54"/>
                <c:pt idx="0">
                  <c:v>7.4854500000000002</c:v>
                </c:pt>
                <c:pt idx="1">
                  <c:v>8.5765200000000004</c:v>
                </c:pt>
                <c:pt idx="2">
                  <c:v>9.3607600000000009</c:v>
                </c:pt>
                <c:pt idx="3">
                  <c:v>10.448600000000001</c:v>
                </c:pt>
                <c:pt idx="4">
                  <c:v>11.170400000000001</c:v>
                </c:pt>
                <c:pt idx="5">
                  <c:v>11.704000000000001</c:v>
                </c:pt>
                <c:pt idx="6">
                  <c:v>12.1058</c:v>
                </c:pt>
                <c:pt idx="7">
                  <c:v>12.663600000000001</c:v>
                </c:pt>
                <c:pt idx="8">
                  <c:v>13.0175</c:v>
                </c:pt>
                <c:pt idx="9">
                  <c:v>13.449200000000001</c:v>
                </c:pt>
                <c:pt idx="10">
                  <c:v>13.56</c:v>
                </c:pt>
                <c:pt idx="11">
                  <c:v>13.402600000000001</c:v>
                </c:pt>
                <c:pt idx="12">
                  <c:v>13.0528</c:v>
                </c:pt>
                <c:pt idx="13">
                  <c:v>12.651499999999999</c:v>
                </c:pt>
                <c:pt idx="14">
                  <c:v>12.2378</c:v>
                </c:pt>
                <c:pt idx="15">
                  <c:v>11.4556</c:v>
                </c:pt>
                <c:pt idx="16">
                  <c:v>10.761000000000001</c:v>
                </c:pt>
                <c:pt idx="17">
                  <c:v>9.3697999999999997</c:v>
                </c:pt>
                <c:pt idx="18">
                  <c:v>8.3311600000000006</c:v>
                </c:pt>
                <c:pt idx="19">
                  <c:v>6.8903600000000003</c:v>
                </c:pt>
                <c:pt idx="20">
                  <c:v>5.9284400000000002</c:v>
                </c:pt>
                <c:pt idx="21">
                  <c:v>5.2321499999999999</c:v>
                </c:pt>
                <c:pt idx="22">
                  <c:v>4.7006399999999999</c:v>
                </c:pt>
                <c:pt idx="23">
                  <c:v>3.9386399999999999</c:v>
                </c:pt>
                <c:pt idx="24">
                  <c:v>3.4138500000000001</c:v>
                </c:pt>
                <c:pt idx="25">
                  <c:v>2.5986199999999999</c:v>
                </c:pt>
                <c:pt idx="26">
                  <c:v>2.12276</c:v>
                </c:pt>
                <c:pt idx="27">
                  <c:v>1.5807199999999999</c:v>
                </c:pt>
                <c:pt idx="28">
                  <c:v>1.2750799999999998</c:v>
                </c:pt>
                <c:pt idx="29">
                  <c:v>1.07535</c:v>
                </c:pt>
                <c:pt idx="30">
                  <c:v>0.93330999999999986</c:v>
                </c:pt>
                <c:pt idx="31">
                  <c:v>0.74443999999999999</c:v>
                </c:pt>
                <c:pt idx="32">
                  <c:v>0.62351499999999993</c:v>
                </c:pt>
                <c:pt idx="33">
                  <c:v>0.44916800000000001</c:v>
                </c:pt>
                <c:pt idx="34">
                  <c:v>0.35460799999999998</c:v>
                </c:pt>
                <c:pt idx="35">
                  <c:v>0.25320199999999998</c:v>
                </c:pt>
                <c:pt idx="36">
                  <c:v>0.19899600000000001</c:v>
                </c:pt>
                <c:pt idx="37">
                  <c:v>0.16466499999999998</c:v>
                </c:pt>
                <c:pt idx="38">
                  <c:v>0.140926</c:v>
                </c:pt>
                <c:pt idx="39">
                  <c:v>0.11008799999999999</c:v>
                </c:pt>
                <c:pt idx="40">
                  <c:v>9.0881000000000003E-2</c:v>
                </c:pt>
                <c:pt idx="41">
                  <c:v>6.3912800000000006E-2</c:v>
                </c:pt>
                <c:pt idx="42">
                  <c:v>4.9684000000000006E-2</c:v>
                </c:pt>
                <c:pt idx="43">
                  <c:v>3.4801400000000003E-2</c:v>
                </c:pt>
                <c:pt idx="44">
                  <c:v>2.7000799999999998E-2</c:v>
                </c:pt>
                <c:pt idx="45">
                  <c:v>2.2140999999999997E-2</c:v>
                </c:pt>
                <c:pt idx="46">
                  <c:v>1.88182E-2</c:v>
                </c:pt>
                <c:pt idx="47">
                  <c:v>1.4554000000000001E-2</c:v>
                </c:pt>
                <c:pt idx="48">
                  <c:v>1.1923999999999999E-2</c:v>
                </c:pt>
                <c:pt idx="49">
                  <c:v>8.2757000000000004E-3</c:v>
                </c:pt>
                <c:pt idx="50">
                  <c:v>6.3807199999999994E-3</c:v>
                </c:pt>
                <c:pt idx="51">
                  <c:v>4.4204399999999994E-3</c:v>
                </c:pt>
                <c:pt idx="52">
                  <c:v>3.40596E-3</c:v>
                </c:pt>
                <c:pt idx="53">
                  <c:v>2.7783999999999999E-3</c:v>
                </c:pt>
              </c:numCache>
            </c:numRef>
          </c:xVal>
          <c:yVal>
            <c:numRef>
              <c:f>'10.E_LET_R'!$L$41:$L$94</c:f>
              <c:numCache>
                <c:formatCode>0.00E+00</c:formatCode>
                <c:ptCount val="54"/>
                <c:pt idx="0">
                  <c:v>1.7165E-2</c:v>
                </c:pt>
                <c:pt idx="1">
                  <c:v>2.1402000000000001E-2</c:v>
                </c:pt>
                <c:pt idx="2">
                  <c:v>2.5184000000000002E-2</c:v>
                </c:pt>
                <c:pt idx="3">
                  <c:v>3.1994000000000002E-2</c:v>
                </c:pt>
                <c:pt idx="4">
                  <c:v>3.8228000000000005E-2</c:v>
                </c:pt>
                <c:pt idx="5">
                  <c:v>4.4065E-2</c:v>
                </c:pt>
                <c:pt idx="6">
                  <c:v>4.9696000000000004E-2</c:v>
                </c:pt>
                <c:pt idx="7">
                  <c:v>6.0352000000000003E-2</c:v>
                </c:pt>
                <c:pt idx="8">
                  <c:v>7.0535E-2</c:v>
                </c:pt>
                <c:pt idx="9">
                  <c:v>9.4820000000000002E-2</c:v>
                </c:pt>
                <c:pt idx="10">
                  <c:v>0.11800799999999999</c:v>
                </c:pt>
                <c:pt idx="11">
                  <c:v>0.16173800000000002</c:v>
                </c:pt>
                <c:pt idx="12">
                  <c:v>0.20401999999999998</c:v>
                </c:pt>
                <c:pt idx="13">
                  <c:v>0.24646000000000001</c:v>
                </c:pt>
                <c:pt idx="14">
                  <c:v>0.28917600000000004</c:v>
                </c:pt>
                <c:pt idx="15">
                  <c:v>0.37597200000000003</c:v>
                </c:pt>
                <c:pt idx="16">
                  <c:v>0.46425</c:v>
                </c:pt>
                <c:pt idx="17">
                  <c:v>0.68987799999999999</c:v>
                </c:pt>
                <c:pt idx="18">
                  <c:v>0.92026399999999997</c:v>
                </c:pt>
                <c:pt idx="19">
                  <c:v>1.3883999999999999</c:v>
                </c:pt>
                <c:pt idx="20">
                  <c:v>1.8712</c:v>
                </c:pt>
                <c:pt idx="21">
                  <c:v>2.3625000000000003</c:v>
                </c:pt>
                <c:pt idx="22">
                  <c:v>2.8649999999999998</c:v>
                </c:pt>
                <c:pt idx="23">
                  <c:v>3.8500000000000005</c:v>
                </c:pt>
                <c:pt idx="24">
                  <c:v>4.7995000000000001</c:v>
                </c:pt>
                <c:pt idx="25">
                  <c:v>6.9018000000000006</c:v>
                </c:pt>
                <c:pt idx="26">
                  <c:v>8.6240000000000006</c:v>
                </c:pt>
                <c:pt idx="27">
                  <c:v>11.3202</c:v>
                </c:pt>
                <c:pt idx="28">
                  <c:v>13.438800000000001</c:v>
                </c:pt>
                <c:pt idx="29">
                  <c:v>15.248000000000001</c:v>
                </c:pt>
                <c:pt idx="30">
                  <c:v>16.849599999999999</c:v>
                </c:pt>
                <c:pt idx="31">
                  <c:v>19.679200000000002</c:v>
                </c:pt>
                <c:pt idx="32">
                  <c:v>22.193999999999999</c:v>
                </c:pt>
                <c:pt idx="33">
                  <c:v>27.7606</c:v>
                </c:pt>
                <c:pt idx="34">
                  <c:v>32.754799999999996</c:v>
                </c:pt>
                <c:pt idx="35">
                  <c:v>42.062399999999997</c:v>
                </c:pt>
                <c:pt idx="36">
                  <c:v>51.101599999999998</c:v>
                </c:pt>
                <c:pt idx="37">
                  <c:v>60.113</c:v>
                </c:pt>
                <c:pt idx="38">
                  <c:v>69.214799999999997</c:v>
                </c:pt>
                <c:pt idx="39">
                  <c:v>87.873199999999997</c:v>
                </c:pt>
                <c:pt idx="40">
                  <c:v>107.29300000000001</c:v>
                </c:pt>
                <c:pt idx="41">
                  <c:v>159.28039999999999</c:v>
                </c:pt>
                <c:pt idx="42">
                  <c:v>216.19239999999999</c:v>
                </c:pt>
                <c:pt idx="43">
                  <c:v>345.94060000000002</c:v>
                </c:pt>
                <c:pt idx="44">
                  <c:v>497.11719999999997</c:v>
                </c:pt>
                <c:pt idx="45">
                  <c:v>667.46600000000001</c:v>
                </c:pt>
                <c:pt idx="46">
                  <c:v>856.57659999999987</c:v>
                </c:pt>
                <c:pt idx="47">
                  <c:v>1291.2</c:v>
                </c:pt>
                <c:pt idx="48">
                  <c:v>1789.5</c:v>
                </c:pt>
                <c:pt idx="49">
                  <c:v>3304.4</c:v>
                </c:pt>
                <c:pt idx="50">
                  <c:v>5140</c:v>
                </c:pt>
                <c:pt idx="51">
                  <c:v>9626.7999999999993</c:v>
                </c:pt>
                <c:pt idx="52">
                  <c:v>14934</c:v>
                </c:pt>
                <c:pt idx="53">
                  <c:v>20865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9A-4885-BEF9-38B81D5FDFC6}"/>
            </c:ext>
          </c:extLst>
        </c:ser>
        <c:ser>
          <c:idx val="10"/>
          <c:order val="10"/>
          <c:tx>
            <c:strRef>
              <c:f>'10.E_LET_R'!$O$40</c:f>
              <c:strCache>
                <c:ptCount val="1"/>
                <c:pt idx="0">
                  <c:v>136Xe LETn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'10.E_LET_R'!$O$41:$O$94</c:f>
              <c:numCache>
                <c:formatCode>0.00E+00</c:formatCode>
                <c:ptCount val="54"/>
                <c:pt idx="0">
                  <c:v>5.7927999999999997</c:v>
                </c:pt>
                <c:pt idx="1">
                  <c:v>6.5437200000000004</c:v>
                </c:pt>
                <c:pt idx="2">
                  <c:v>7.0684800000000001</c:v>
                </c:pt>
                <c:pt idx="3">
                  <c:v>7.7633999999999999</c:v>
                </c:pt>
                <c:pt idx="4">
                  <c:v>8.2090800000000002</c:v>
                </c:pt>
                <c:pt idx="5">
                  <c:v>8.5150000000000006</c:v>
                </c:pt>
                <c:pt idx="6">
                  <c:v>8.7321600000000004</c:v>
                </c:pt>
                <c:pt idx="7">
                  <c:v>9.0075199999999995</c:v>
                </c:pt>
                <c:pt idx="8">
                  <c:v>9.1527999999999992</c:v>
                </c:pt>
                <c:pt idx="9">
                  <c:v>9.2402800000000003</c:v>
                </c:pt>
                <c:pt idx="10">
                  <c:v>9.1496399999999998</c:v>
                </c:pt>
                <c:pt idx="11">
                  <c:v>8.7941599999999998</c:v>
                </c:pt>
                <c:pt idx="12">
                  <c:v>8.38612</c:v>
                </c:pt>
                <c:pt idx="13">
                  <c:v>7.9913999999999996</c:v>
                </c:pt>
                <c:pt idx="14">
                  <c:v>7.62568</c:v>
                </c:pt>
                <c:pt idx="15">
                  <c:v>6.9852799999999995</c:v>
                </c:pt>
                <c:pt idx="16">
                  <c:v>6.4539999999999997</c:v>
                </c:pt>
                <c:pt idx="17">
                  <c:v>5.4579199999999997</c:v>
                </c:pt>
                <c:pt idx="18">
                  <c:v>4.7612399999999999</c:v>
                </c:pt>
                <c:pt idx="19">
                  <c:v>3.8460000000000001</c:v>
                </c:pt>
                <c:pt idx="20">
                  <c:v>3.2574399999999999</c:v>
                </c:pt>
                <c:pt idx="21">
                  <c:v>2.8447999999999998</c:v>
                </c:pt>
                <c:pt idx="22">
                  <c:v>2.5369200000000003</c:v>
                </c:pt>
                <c:pt idx="23">
                  <c:v>2.10032</c:v>
                </c:pt>
                <c:pt idx="24">
                  <c:v>1.8057999999999998</c:v>
                </c:pt>
                <c:pt idx="25">
                  <c:v>1.3579199999999998</c:v>
                </c:pt>
                <c:pt idx="26">
                  <c:v>1.0996000000000001</c:v>
                </c:pt>
                <c:pt idx="27">
                  <c:v>0.81165599999999993</c:v>
                </c:pt>
                <c:pt idx="28">
                  <c:v>0.65002799999999994</c:v>
                </c:pt>
                <c:pt idx="29">
                  <c:v>0.54600000000000004</c:v>
                </c:pt>
                <c:pt idx="30">
                  <c:v>0.47281999999999996</c:v>
                </c:pt>
                <c:pt idx="31">
                  <c:v>0.37525199999999997</c:v>
                </c:pt>
                <c:pt idx="32">
                  <c:v>0.31319999999999998</c:v>
                </c:pt>
                <c:pt idx="33">
                  <c:v>0.22460800000000003</c:v>
                </c:pt>
                <c:pt idx="34">
                  <c:v>0.17663999999999999</c:v>
                </c:pt>
                <c:pt idx="35">
                  <c:v>0.125664</c:v>
                </c:pt>
                <c:pt idx="36">
                  <c:v>9.83488E-2</c:v>
                </c:pt>
                <c:pt idx="37">
                  <c:v>8.1280000000000005E-2</c:v>
                </c:pt>
                <c:pt idx="38">
                  <c:v>6.9518800000000006E-2</c:v>
                </c:pt>
                <c:pt idx="39">
                  <c:v>5.4173199999999998E-2</c:v>
                </c:pt>
                <c:pt idx="40">
                  <c:v>4.4639999999999999E-2</c:v>
                </c:pt>
                <c:pt idx="41">
                  <c:v>3.1329199999999995E-2</c:v>
                </c:pt>
                <c:pt idx="42">
                  <c:v>2.4303199999999997E-2</c:v>
                </c:pt>
                <c:pt idx="43">
                  <c:v>1.6994800000000001E-2</c:v>
                </c:pt>
                <c:pt idx="44">
                  <c:v>1.3148E-2</c:v>
                </c:pt>
                <c:pt idx="45">
                  <c:v>1.0777999999999999E-2</c:v>
                </c:pt>
                <c:pt idx="46">
                  <c:v>9.1588799999999995E-3</c:v>
                </c:pt>
                <c:pt idx="47">
                  <c:v>7.0699999999999999E-3</c:v>
                </c:pt>
                <c:pt idx="48">
                  <c:v>5.7851999999999999E-3</c:v>
                </c:pt>
                <c:pt idx="49">
                  <c:v>4.0130800000000005E-3</c:v>
                </c:pt>
                <c:pt idx="50">
                  <c:v>3.09012E-3</c:v>
                </c:pt>
                <c:pt idx="51">
                  <c:v>2.1386400000000002E-3</c:v>
                </c:pt>
                <c:pt idx="52">
                  <c:v>1.6437600000000002E-3</c:v>
                </c:pt>
                <c:pt idx="53">
                  <c:v>1.3408000000000001E-3</c:v>
                </c:pt>
              </c:numCache>
            </c:numRef>
          </c:xVal>
          <c:yVal>
            <c:numRef>
              <c:f>'10.E_LET_R'!$Q$41:$Q$94</c:f>
              <c:numCache>
                <c:formatCode>0.00E+00</c:formatCode>
                <c:ptCount val="54"/>
                <c:pt idx="0">
                  <c:v>1.426E-2</c:v>
                </c:pt>
                <c:pt idx="1">
                  <c:v>1.8008E-2</c:v>
                </c:pt>
                <c:pt idx="2">
                  <c:v>2.1456000000000003E-2</c:v>
                </c:pt>
                <c:pt idx="3">
                  <c:v>2.7752000000000002E-2</c:v>
                </c:pt>
                <c:pt idx="4">
                  <c:v>3.3548000000000001E-2</c:v>
                </c:pt>
                <c:pt idx="5">
                  <c:v>3.9100000000000003E-2</c:v>
                </c:pt>
                <c:pt idx="6">
                  <c:v>4.4507999999999999E-2</c:v>
                </c:pt>
                <c:pt idx="7">
                  <c:v>5.4844000000000004E-2</c:v>
                </c:pt>
                <c:pt idx="8">
                  <c:v>6.4920000000000005E-2</c:v>
                </c:pt>
                <c:pt idx="9">
                  <c:v>8.9424000000000003E-2</c:v>
                </c:pt>
                <c:pt idx="10">
                  <c:v>0.113444</c:v>
                </c:pt>
                <c:pt idx="11">
                  <c:v>0.161</c:v>
                </c:pt>
                <c:pt idx="12">
                  <c:v>0.20887599999999998</c:v>
                </c:pt>
                <c:pt idx="13">
                  <c:v>0.25756000000000001</c:v>
                </c:pt>
                <c:pt idx="14">
                  <c:v>0.30721999999999999</c:v>
                </c:pt>
                <c:pt idx="15">
                  <c:v>0.40896399999999994</c:v>
                </c:pt>
                <c:pt idx="16">
                  <c:v>0.51283999999999996</c:v>
                </c:pt>
                <c:pt idx="17">
                  <c:v>0.77512800000000004</c:v>
                </c:pt>
                <c:pt idx="18">
                  <c:v>1.0292479999999999</c:v>
                </c:pt>
                <c:pt idx="19">
                  <c:v>1.5171999999999999</c:v>
                </c:pt>
                <c:pt idx="20">
                  <c:v>1.9607999999999999</c:v>
                </c:pt>
                <c:pt idx="21">
                  <c:v>2.3800000000000003</c:v>
                </c:pt>
                <c:pt idx="22">
                  <c:v>2.7632000000000003</c:v>
                </c:pt>
                <c:pt idx="23">
                  <c:v>3.4699999999999998</c:v>
                </c:pt>
                <c:pt idx="24">
                  <c:v>4.1080000000000005</c:v>
                </c:pt>
                <c:pt idx="25">
                  <c:v>5.4820000000000002</c:v>
                </c:pt>
                <c:pt idx="26">
                  <c:v>6.6508000000000003</c:v>
                </c:pt>
                <c:pt idx="27">
                  <c:v>8.5924000000000014</c:v>
                </c:pt>
                <c:pt idx="28">
                  <c:v>10.250400000000001</c:v>
                </c:pt>
                <c:pt idx="29">
                  <c:v>11.722</c:v>
                </c:pt>
                <c:pt idx="30">
                  <c:v>13.082000000000001</c:v>
                </c:pt>
                <c:pt idx="31">
                  <c:v>15.5556</c:v>
                </c:pt>
                <c:pt idx="32">
                  <c:v>17.809999999999999</c:v>
                </c:pt>
                <c:pt idx="33">
                  <c:v>22.878399999999999</c:v>
                </c:pt>
                <c:pt idx="34">
                  <c:v>27.481999999999999</c:v>
                </c:pt>
                <c:pt idx="35">
                  <c:v>36.129199999999997</c:v>
                </c:pt>
                <c:pt idx="36">
                  <c:v>44.596800000000002</c:v>
                </c:pt>
                <c:pt idx="37">
                  <c:v>53.11</c:v>
                </c:pt>
                <c:pt idx="38">
                  <c:v>61.803199999999997</c:v>
                </c:pt>
                <c:pt idx="39">
                  <c:v>79.941600000000008</c:v>
                </c:pt>
                <c:pt idx="40">
                  <c:v>99.281999999999996</c:v>
                </c:pt>
                <c:pt idx="41">
                  <c:v>153.33000000000001</c:v>
                </c:pt>
                <c:pt idx="42">
                  <c:v>215.61760000000001</c:v>
                </c:pt>
                <c:pt idx="43">
                  <c:v>365.5992</c:v>
                </c:pt>
                <c:pt idx="44">
                  <c:v>547.77840000000015</c:v>
                </c:pt>
                <c:pt idx="45">
                  <c:v>761.13400000000001</c:v>
                </c:pt>
                <c:pt idx="46">
                  <c:v>1004.5704000000001</c:v>
                </c:pt>
                <c:pt idx="47">
                  <c:v>1573.6000000000001</c:v>
                </c:pt>
                <c:pt idx="48">
                  <c:v>2246</c:v>
                </c:pt>
                <c:pt idx="49">
                  <c:v>4330.8</c:v>
                </c:pt>
                <c:pt idx="50">
                  <c:v>6899.9999999999991</c:v>
                </c:pt>
                <c:pt idx="51">
                  <c:v>13284</c:v>
                </c:pt>
                <c:pt idx="52">
                  <c:v>20897.199999999997</c:v>
                </c:pt>
                <c:pt idx="53">
                  <c:v>29467.999999999996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9A-4885-BEF9-38B81D5FDFC6}"/>
            </c:ext>
          </c:extLst>
        </c:ser>
        <c:ser>
          <c:idx val="11"/>
          <c:order val="11"/>
          <c:tx>
            <c:strRef>
              <c:f>'10.E_LET_R'!$T$40</c:f>
              <c:strCache>
                <c:ptCount val="1"/>
                <c:pt idx="0">
                  <c:v>84Kr LETn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ysDash"/>
            </a:ln>
          </c:spPr>
          <c:marker>
            <c:symbol val="none"/>
          </c:marker>
          <c:xVal>
            <c:numRef>
              <c:f>'10.E_LET_R'!$T$41:$T$94</c:f>
              <c:numCache>
                <c:formatCode>0.00E+00</c:formatCode>
                <c:ptCount val="54"/>
                <c:pt idx="0">
                  <c:v>4.1012000000000004</c:v>
                </c:pt>
                <c:pt idx="1">
                  <c:v>4.57</c:v>
                </c:pt>
                <c:pt idx="2">
                  <c:v>4.8841999999999999</c:v>
                </c:pt>
                <c:pt idx="3">
                  <c:v>5.28064</c:v>
                </c:pt>
                <c:pt idx="4">
                  <c:v>5.5147599999999999</c:v>
                </c:pt>
                <c:pt idx="5">
                  <c:v>5.6612</c:v>
                </c:pt>
                <c:pt idx="6">
                  <c:v>5.7571999999999992</c:v>
                </c:pt>
                <c:pt idx="7">
                  <c:v>5.8516000000000004</c:v>
                </c:pt>
                <c:pt idx="8">
                  <c:v>5.8722000000000003</c:v>
                </c:pt>
                <c:pt idx="9">
                  <c:v>5.7872000000000003</c:v>
                </c:pt>
                <c:pt idx="10">
                  <c:v>5.6236000000000006</c:v>
                </c:pt>
                <c:pt idx="11">
                  <c:v>5.2553600000000005</c:v>
                </c:pt>
                <c:pt idx="12">
                  <c:v>4.9083199999999998</c:v>
                </c:pt>
                <c:pt idx="13">
                  <c:v>4.6033999999999997</c:v>
                </c:pt>
                <c:pt idx="14">
                  <c:v>4.3343999999999996</c:v>
                </c:pt>
                <c:pt idx="15">
                  <c:v>3.8919600000000001</c:v>
                </c:pt>
                <c:pt idx="16">
                  <c:v>3.5444</c:v>
                </c:pt>
                <c:pt idx="17">
                  <c:v>2.9216000000000002</c:v>
                </c:pt>
                <c:pt idx="18">
                  <c:v>2.508</c:v>
                </c:pt>
                <c:pt idx="19">
                  <c:v>1.9850399999999999</c:v>
                </c:pt>
                <c:pt idx="20">
                  <c:v>1.66168</c:v>
                </c:pt>
                <c:pt idx="21">
                  <c:v>1.4396</c:v>
                </c:pt>
                <c:pt idx="22">
                  <c:v>1.2736000000000001</c:v>
                </c:pt>
                <c:pt idx="23">
                  <c:v>1.0452399999999999</c:v>
                </c:pt>
                <c:pt idx="24">
                  <c:v>0.89357999999999993</c:v>
                </c:pt>
                <c:pt idx="25">
                  <c:v>0.6639799999999999</c:v>
                </c:pt>
                <c:pt idx="26">
                  <c:v>0.53449999999999998</c:v>
                </c:pt>
                <c:pt idx="27">
                  <c:v>0.39113599999999998</c:v>
                </c:pt>
                <c:pt idx="28">
                  <c:v>0.31199199999999999</c:v>
                </c:pt>
                <c:pt idx="29">
                  <c:v>0.26149999999999995</c:v>
                </c:pt>
                <c:pt idx="30">
                  <c:v>0.22534799999999999</c:v>
                </c:pt>
                <c:pt idx="31">
                  <c:v>0.17834800000000001</c:v>
                </c:pt>
                <c:pt idx="32">
                  <c:v>0.14863999999999999</c:v>
                </c:pt>
                <c:pt idx="33">
                  <c:v>0.10594000000000001</c:v>
                </c:pt>
                <c:pt idx="34">
                  <c:v>8.3084000000000005E-2</c:v>
                </c:pt>
                <c:pt idx="35">
                  <c:v>5.8868799999999999E-2</c:v>
                </c:pt>
                <c:pt idx="36">
                  <c:v>4.6015200000000006E-2</c:v>
                </c:pt>
                <c:pt idx="37">
                  <c:v>3.8018000000000003E-2</c:v>
                </c:pt>
                <c:pt idx="38">
                  <c:v>3.2392799999999999E-2</c:v>
                </c:pt>
                <c:pt idx="39">
                  <c:v>2.5227200000000002E-2</c:v>
                </c:pt>
                <c:pt idx="40">
                  <c:v>2.0787999999999997E-2</c:v>
                </c:pt>
                <c:pt idx="41">
                  <c:v>1.4532000000000002E-2</c:v>
                </c:pt>
                <c:pt idx="42">
                  <c:v>1.1253999999999998E-2</c:v>
                </c:pt>
                <c:pt idx="43">
                  <c:v>7.8484800000000014E-3</c:v>
                </c:pt>
                <c:pt idx="44">
                  <c:v>6.0725600000000003E-3</c:v>
                </c:pt>
                <c:pt idx="45">
                  <c:v>4.9800000000000001E-3</c:v>
                </c:pt>
                <c:pt idx="46">
                  <c:v>4.2180799999999999E-3</c:v>
                </c:pt>
                <c:pt idx="47">
                  <c:v>3.2565200000000002E-3</c:v>
                </c:pt>
                <c:pt idx="48">
                  <c:v>2.6665999999999999E-3</c:v>
                </c:pt>
                <c:pt idx="49">
                  <c:v>1.8439999999999999E-3</c:v>
                </c:pt>
                <c:pt idx="50">
                  <c:v>1.418E-3</c:v>
                </c:pt>
                <c:pt idx="51">
                  <c:v>9.7981599999999989E-4</c:v>
                </c:pt>
                <c:pt idx="52">
                  <c:v>7.5356000000000002E-4</c:v>
                </c:pt>
                <c:pt idx="53">
                  <c:v>6.1521999999999998E-4</c:v>
                </c:pt>
              </c:numCache>
            </c:numRef>
          </c:xVal>
          <c:yVal>
            <c:numRef>
              <c:f>'10.E_LET_R'!$V$41:$V$94</c:f>
              <c:numCache>
                <c:formatCode>0.00E+00</c:formatCode>
                <c:ptCount val="54"/>
                <c:pt idx="0">
                  <c:v>1.078E-2</c:v>
                </c:pt>
                <c:pt idx="1">
                  <c:v>1.3820000000000001E-2</c:v>
                </c:pt>
                <c:pt idx="2">
                  <c:v>1.6660000000000001E-2</c:v>
                </c:pt>
                <c:pt idx="3">
                  <c:v>2.1920000000000002E-2</c:v>
                </c:pt>
                <c:pt idx="4">
                  <c:v>2.6860000000000002E-2</c:v>
                </c:pt>
                <c:pt idx="5">
                  <c:v>3.1620000000000002E-2</c:v>
                </c:pt>
                <c:pt idx="6">
                  <c:v>3.6316000000000001E-2</c:v>
                </c:pt>
                <c:pt idx="7">
                  <c:v>4.5387999999999998E-2</c:v>
                </c:pt>
                <c:pt idx="8">
                  <c:v>5.4280000000000002E-2</c:v>
                </c:pt>
                <c:pt idx="9">
                  <c:v>7.622000000000001E-2</c:v>
                </c:pt>
                <c:pt idx="10">
                  <c:v>9.8159999999999983E-2</c:v>
                </c:pt>
                <c:pt idx="11">
                  <c:v>0.145068</c:v>
                </c:pt>
                <c:pt idx="12">
                  <c:v>0.19441200000000003</c:v>
                </c:pt>
                <c:pt idx="13">
                  <c:v>0.24435999999999999</c:v>
                </c:pt>
                <c:pt idx="14">
                  <c:v>0.29472400000000004</c:v>
                </c:pt>
                <c:pt idx="15">
                  <c:v>0.39739600000000003</c:v>
                </c:pt>
                <c:pt idx="16">
                  <c:v>0.50253999999999999</c:v>
                </c:pt>
                <c:pt idx="17">
                  <c:v>0.76917999999999997</c:v>
                </c:pt>
                <c:pt idx="18">
                  <c:v>1.0282</c:v>
                </c:pt>
                <c:pt idx="19">
                  <c:v>1.5004</c:v>
                </c:pt>
                <c:pt idx="20">
                  <c:v>1.9184000000000001</c:v>
                </c:pt>
                <c:pt idx="21">
                  <c:v>2.2840000000000003</c:v>
                </c:pt>
                <c:pt idx="22">
                  <c:v>2.6152000000000002</c:v>
                </c:pt>
                <c:pt idx="23">
                  <c:v>3.2103999999999999</c:v>
                </c:pt>
                <c:pt idx="24">
                  <c:v>3.7360000000000002</c:v>
                </c:pt>
                <c:pt idx="25">
                  <c:v>4.8540000000000001</c:v>
                </c:pt>
                <c:pt idx="26">
                  <c:v>5.798</c:v>
                </c:pt>
                <c:pt idx="27">
                  <c:v>7.3836000000000004</c:v>
                </c:pt>
                <c:pt idx="28">
                  <c:v>8.7416</c:v>
                </c:pt>
                <c:pt idx="29">
                  <c:v>9.9740000000000002</c:v>
                </c:pt>
                <c:pt idx="30">
                  <c:v>11.132000000000001</c:v>
                </c:pt>
                <c:pt idx="31">
                  <c:v>13.2784</c:v>
                </c:pt>
                <c:pt idx="32">
                  <c:v>15.298</c:v>
                </c:pt>
                <c:pt idx="33">
                  <c:v>20.033999999999999</c:v>
                </c:pt>
                <c:pt idx="34">
                  <c:v>24.548000000000002</c:v>
                </c:pt>
                <c:pt idx="35">
                  <c:v>33.401999999999994</c:v>
                </c:pt>
                <c:pt idx="36">
                  <c:v>42.382399999999997</c:v>
                </c:pt>
                <c:pt idx="37">
                  <c:v>51.637999999999998</c:v>
                </c:pt>
                <c:pt idx="38">
                  <c:v>61.220399999999998</c:v>
                </c:pt>
                <c:pt idx="39">
                  <c:v>81.634</c:v>
                </c:pt>
                <c:pt idx="40">
                  <c:v>103.9</c:v>
                </c:pt>
                <c:pt idx="41">
                  <c:v>168.01599999999999</c:v>
                </c:pt>
                <c:pt idx="42">
                  <c:v>245.08800000000002</c:v>
                </c:pt>
                <c:pt idx="43">
                  <c:v>437.49079999999998</c:v>
                </c:pt>
                <c:pt idx="44">
                  <c:v>675.70480000000009</c:v>
                </c:pt>
                <c:pt idx="45">
                  <c:v>959.62400000000002</c:v>
                </c:pt>
                <c:pt idx="46">
                  <c:v>1276.8</c:v>
                </c:pt>
                <c:pt idx="47">
                  <c:v>2050</c:v>
                </c:pt>
                <c:pt idx="48">
                  <c:v>2956</c:v>
                </c:pt>
                <c:pt idx="49">
                  <c:v>5802</c:v>
                </c:pt>
                <c:pt idx="50">
                  <c:v>9356</c:v>
                </c:pt>
                <c:pt idx="51">
                  <c:v>18188.400000000001</c:v>
                </c:pt>
                <c:pt idx="52">
                  <c:v>28807.199999999997</c:v>
                </c:pt>
                <c:pt idx="53">
                  <c:v>40788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9A-4885-BEF9-38B81D5FDFC6}"/>
            </c:ext>
          </c:extLst>
        </c:ser>
        <c:ser>
          <c:idx val="12"/>
          <c:order val="12"/>
          <c:tx>
            <c:strRef>
              <c:f>'10.E_LET_R'!$Y$40</c:f>
              <c:strCache>
                <c:ptCount val="1"/>
                <c:pt idx="0">
                  <c:v>40Ar LETn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'10.E_LET_R'!$Y$41:$Y$94</c:f>
              <c:numCache>
                <c:formatCode>0.00E+00</c:formatCode>
                <c:ptCount val="54"/>
                <c:pt idx="0">
                  <c:v>2.012</c:v>
                </c:pt>
                <c:pt idx="1">
                  <c:v>2.1909999999999998</c:v>
                </c:pt>
                <c:pt idx="2">
                  <c:v>2.3010000000000002</c:v>
                </c:pt>
                <c:pt idx="3">
                  <c:v>2.423</c:v>
                </c:pt>
                <c:pt idx="4">
                  <c:v>2.4790000000000001</c:v>
                </c:pt>
                <c:pt idx="5">
                  <c:v>2.5030000000000001</c:v>
                </c:pt>
                <c:pt idx="6">
                  <c:v>2.5063999999999997</c:v>
                </c:pt>
                <c:pt idx="7">
                  <c:v>2.4849999999999999</c:v>
                </c:pt>
                <c:pt idx="8">
                  <c:v>2.4430000000000001</c:v>
                </c:pt>
                <c:pt idx="9">
                  <c:v>2.3119999999999998</c:v>
                </c:pt>
                <c:pt idx="10">
                  <c:v>2.1800000000000002</c:v>
                </c:pt>
                <c:pt idx="11">
                  <c:v>1.9490000000000001</c:v>
                </c:pt>
                <c:pt idx="12">
                  <c:v>1.766</c:v>
                </c:pt>
                <c:pt idx="13">
                  <c:v>1.617</c:v>
                </c:pt>
                <c:pt idx="14">
                  <c:v>1.4964</c:v>
                </c:pt>
                <c:pt idx="15">
                  <c:v>1.3064</c:v>
                </c:pt>
                <c:pt idx="16">
                  <c:v>1.1659999999999999</c:v>
                </c:pt>
                <c:pt idx="17">
                  <c:v>0.93030000000000002</c:v>
                </c:pt>
                <c:pt idx="18">
                  <c:v>0.78259999999999996</c:v>
                </c:pt>
                <c:pt idx="19">
                  <c:v>0.6038</c:v>
                </c:pt>
                <c:pt idx="20">
                  <c:v>0.4975</c:v>
                </c:pt>
                <c:pt idx="21">
                  <c:v>0.42599999999999999</c:v>
                </c:pt>
                <c:pt idx="22">
                  <c:v>0.37470000000000003</c:v>
                </c:pt>
                <c:pt idx="23">
                  <c:v>0.30363999999999997</c:v>
                </c:pt>
                <c:pt idx="24">
                  <c:v>0.25700000000000001</c:v>
                </c:pt>
                <c:pt idx="25">
                  <c:v>0.18869999999999998</c:v>
                </c:pt>
                <c:pt idx="26">
                  <c:v>0.15079999999999999</c:v>
                </c:pt>
                <c:pt idx="27">
                  <c:v>0.10919999999999999</c:v>
                </c:pt>
                <c:pt idx="28">
                  <c:v>8.6529999999999996E-2</c:v>
                </c:pt>
                <c:pt idx="29">
                  <c:v>7.2099999999999997E-2</c:v>
                </c:pt>
                <c:pt idx="30">
                  <c:v>6.216399999999999E-2</c:v>
                </c:pt>
                <c:pt idx="31">
                  <c:v>4.8876000000000003E-2</c:v>
                </c:pt>
                <c:pt idx="32">
                  <c:v>4.0509999999999997E-2</c:v>
                </c:pt>
                <c:pt idx="33">
                  <c:v>2.8740000000000002E-2</c:v>
                </c:pt>
                <c:pt idx="34">
                  <c:v>2.248E-2</c:v>
                </c:pt>
                <c:pt idx="35">
                  <c:v>1.585E-2</c:v>
                </c:pt>
                <c:pt idx="36">
                  <c:v>1.235E-2</c:v>
                </c:pt>
                <c:pt idx="37">
                  <c:v>1.0160000000000001E-2</c:v>
                </c:pt>
                <c:pt idx="38">
                  <c:v>8.6826000000000004E-3</c:v>
                </c:pt>
                <c:pt idx="39">
                  <c:v>6.7330000000000003E-3</c:v>
                </c:pt>
                <c:pt idx="40">
                  <c:v>5.5240000000000003E-3</c:v>
                </c:pt>
                <c:pt idx="41">
                  <c:v>3.8549999999999999E-3</c:v>
                </c:pt>
                <c:pt idx="42">
                  <c:v>2.983E-3</c:v>
                </c:pt>
                <c:pt idx="43">
                  <c:v>2.0739999999999999E-3</c:v>
                </c:pt>
                <c:pt idx="44">
                  <c:v>1.601E-3</c:v>
                </c:pt>
                <c:pt idx="45">
                  <c:v>1.3090000000000001E-3</c:v>
                </c:pt>
                <c:pt idx="46">
                  <c:v>1.1127999999999999E-3</c:v>
                </c:pt>
                <c:pt idx="47">
                  <c:v>8.5641999999999999E-4</c:v>
                </c:pt>
                <c:pt idx="48">
                  <c:v>6.9870000000000002E-4</c:v>
                </c:pt>
                <c:pt idx="49">
                  <c:v>4.8289999999999997E-4</c:v>
                </c:pt>
                <c:pt idx="50">
                  <c:v>3.7130000000000003E-4</c:v>
                </c:pt>
                <c:pt idx="51">
                  <c:v>2.5609999999999999E-4</c:v>
                </c:pt>
                <c:pt idx="52">
                  <c:v>1.9660000000000001E-4</c:v>
                </c:pt>
                <c:pt idx="53">
                  <c:v>1.6009999999999999E-4</c:v>
                </c:pt>
              </c:numCache>
            </c:numRef>
          </c:xVal>
          <c:yVal>
            <c:numRef>
              <c:f>'10.E_LET_R'!$AA$41:$AA$94</c:f>
              <c:numCache>
                <c:formatCode>0.00E+00</c:formatCode>
                <c:ptCount val="54"/>
                <c:pt idx="0">
                  <c:v>7.9000000000000008E-3</c:v>
                </c:pt>
                <c:pt idx="1">
                  <c:v>1.04E-2</c:v>
                </c:pt>
                <c:pt idx="2">
                  <c:v>1.2699999999999999E-2</c:v>
                </c:pt>
                <c:pt idx="3">
                  <c:v>1.72E-2</c:v>
                </c:pt>
                <c:pt idx="4">
                  <c:v>2.1600000000000001E-2</c:v>
                </c:pt>
                <c:pt idx="5">
                  <c:v>2.58E-2</c:v>
                </c:pt>
                <c:pt idx="6">
                  <c:v>2.9960000000000001E-2</c:v>
                </c:pt>
                <c:pt idx="7">
                  <c:v>3.8280000000000002E-2</c:v>
                </c:pt>
                <c:pt idx="8">
                  <c:v>4.65E-2</c:v>
                </c:pt>
                <c:pt idx="9">
                  <c:v>6.7100000000000007E-2</c:v>
                </c:pt>
                <c:pt idx="10">
                  <c:v>8.7900000000000006E-2</c:v>
                </c:pt>
                <c:pt idx="11">
                  <c:v>0.1285</c:v>
                </c:pt>
                <c:pt idx="12">
                  <c:v>0.1691</c:v>
                </c:pt>
                <c:pt idx="13">
                  <c:v>0.21030000000000001</c:v>
                </c:pt>
                <c:pt idx="14">
                  <c:v>0.25218000000000002</c:v>
                </c:pt>
                <c:pt idx="15">
                  <c:v>0.33689999999999998</c:v>
                </c:pt>
                <c:pt idx="16">
                  <c:v>0.42169999999999996</c:v>
                </c:pt>
                <c:pt idx="17">
                  <c:v>0.62690000000000001</c:v>
                </c:pt>
                <c:pt idx="18">
                  <c:v>0.81679999999999997</c:v>
                </c:pt>
                <c:pt idx="19">
                  <c:v>1.1499999999999999</c:v>
                </c:pt>
                <c:pt idx="20">
                  <c:v>1.44</c:v>
                </c:pt>
                <c:pt idx="21">
                  <c:v>1.7</c:v>
                </c:pt>
                <c:pt idx="22">
                  <c:v>1.94</c:v>
                </c:pt>
                <c:pt idx="23">
                  <c:v>2.3740000000000001</c:v>
                </c:pt>
                <c:pt idx="24">
                  <c:v>2.76</c:v>
                </c:pt>
                <c:pt idx="25">
                  <c:v>3.6000000000000005</c:v>
                </c:pt>
                <c:pt idx="26">
                  <c:v>4.33</c:v>
                </c:pt>
                <c:pt idx="27">
                  <c:v>5.6000000000000005</c:v>
                </c:pt>
                <c:pt idx="28">
                  <c:v>6.72</c:v>
                </c:pt>
                <c:pt idx="29">
                  <c:v>7.77</c:v>
                </c:pt>
                <c:pt idx="30">
                  <c:v>8.766</c:v>
                </c:pt>
                <c:pt idx="31">
                  <c:v>10.682</c:v>
                </c:pt>
                <c:pt idx="32">
                  <c:v>12.54</c:v>
                </c:pt>
                <c:pt idx="33">
                  <c:v>17.16</c:v>
                </c:pt>
                <c:pt idx="34">
                  <c:v>21.86</c:v>
                </c:pt>
                <c:pt idx="35">
                  <c:v>31.86</c:v>
                </c:pt>
                <c:pt idx="36">
                  <c:v>42.85</c:v>
                </c:pt>
                <c:pt idx="37">
                  <c:v>54.87</c:v>
                </c:pt>
                <c:pt idx="38">
                  <c:v>67.97399999999999</c:v>
                </c:pt>
                <c:pt idx="39">
                  <c:v>97.17</c:v>
                </c:pt>
                <c:pt idx="40">
                  <c:v>130.47</c:v>
                </c:pt>
                <c:pt idx="41">
                  <c:v>231.37</c:v>
                </c:pt>
                <c:pt idx="42">
                  <c:v>356.72</c:v>
                </c:pt>
                <c:pt idx="43">
                  <c:v>676.03</c:v>
                </c:pt>
                <c:pt idx="44">
                  <c:v>1080</c:v>
                </c:pt>
                <c:pt idx="45">
                  <c:v>1560</c:v>
                </c:pt>
                <c:pt idx="46">
                  <c:v>2128</c:v>
                </c:pt>
                <c:pt idx="47">
                  <c:v>3478</c:v>
                </c:pt>
                <c:pt idx="48">
                  <c:v>5100</c:v>
                </c:pt>
                <c:pt idx="49">
                  <c:v>10250</c:v>
                </c:pt>
                <c:pt idx="50">
                  <c:v>16740</c:v>
                </c:pt>
                <c:pt idx="51">
                  <c:v>32950</c:v>
                </c:pt>
                <c:pt idx="52">
                  <c:v>52510</c:v>
                </c:pt>
                <c:pt idx="53">
                  <c:v>74590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9A-4885-BEF9-38B81D5FDFC6}"/>
            </c:ext>
          </c:extLst>
        </c:ser>
        <c:ser>
          <c:idx val="13"/>
          <c:order val="13"/>
          <c:tx>
            <c:strRef>
              <c:f>'10.E_LET_R'!$AD$40</c:f>
              <c:strCache>
                <c:ptCount val="1"/>
                <c:pt idx="0">
                  <c:v>12C LETn</c:v>
                </c:pt>
              </c:strCache>
            </c:strRef>
          </c:tx>
          <c:spPr>
            <a:ln w="12700">
              <a:solidFill>
                <a:srgbClr val="009999"/>
              </a:solidFill>
              <a:prstDash val="sysDash"/>
            </a:ln>
          </c:spPr>
          <c:marker>
            <c:symbol val="none"/>
          </c:marker>
          <c:xVal>
            <c:numRef>
              <c:f>'10.E_LET_R'!$AD$41:$AD$94</c:f>
              <c:numCache>
                <c:formatCode>0.00E+00</c:formatCode>
                <c:ptCount val="54"/>
                <c:pt idx="0">
                  <c:v>0.43120000000000003</c:v>
                </c:pt>
                <c:pt idx="1">
                  <c:v>0.45750000000000002</c:v>
                </c:pt>
                <c:pt idx="2">
                  <c:v>0.47076000000000001</c:v>
                </c:pt>
                <c:pt idx="3">
                  <c:v>0.48054000000000002</c:v>
                </c:pt>
                <c:pt idx="4">
                  <c:v>0.47976000000000002</c:v>
                </c:pt>
                <c:pt idx="5">
                  <c:v>0.47460000000000002</c:v>
                </c:pt>
                <c:pt idx="6">
                  <c:v>0.46712000000000004</c:v>
                </c:pt>
                <c:pt idx="7">
                  <c:v>0.44979999999999998</c:v>
                </c:pt>
                <c:pt idx="8">
                  <c:v>0.43190000000000001</c:v>
                </c:pt>
                <c:pt idx="9">
                  <c:v>0.39100000000000001</c:v>
                </c:pt>
                <c:pt idx="10">
                  <c:v>0.35722000000000004</c:v>
                </c:pt>
                <c:pt idx="11">
                  <c:v>0.30587999999999999</c:v>
                </c:pt>
                <c:pt idx="12">
                  <c:v>0.26922000000000001</c:v>
                </c:pt>
                <c:pt idx="13">
                  <c:v>0.24129999999999999</c:v>
                </c:pt>
                <c:pt idx="14">
                  <c:v>0.21972</c:v>
                </c:pt>
                <c:pt idx="15">
                  <c:v>0.18742</c:v>
                </c:pt>
                <c:pt idx="16">
                  <c:v>0.16420000000000001</c:v>
                </c:pt>
                <c:pt idx="17">
                  <c:v>0.1275</c:v>
                </c:pt>
                <c:pt idx="18">
                  <c:v>0.1056</c:v>
                </c:pt>
                <c:pt idx="19">
                  <c:v>7.9762E-2</c:v>
                </c:pt>
                <c:pt idx="20">
                  <c:v>6.4943999999999988E-2</c:v>
                </c:pt>
                <c:pt idx="21">
                  <c:v>5.5029999999999996E-2</c:v>
                </c:pt>
                <c:pt idx="22">
                  <c:v>4.8107999999999998E-2</c:v>
                </c:pt>
                <c:pt idx="23">
                  <c:v>3.8639999999999994E-2</c:v>
                </c:pt>
                <c:pt idx="24">
                  <c:v>3.245E-2</c:v>
                </c:pt>
                <c:pt idx="25">
                  <c:v>2.3569999999999997E-2</c:v>
                </c:pt>
                <c:pt idx="26">
                  <c:v>1.8744E-2</c:v>
                </c:pt>
                <c:pt idx="27">
                  <c:v>1.3446E-2</c:v>
                </c:pt>
                <c:pt idx="28">
                  <c:v>1.0612E-2</c:v>
                </c:pt>
                <c:pt idx="29">
                  <c:v>8.7919999999999995E-3</c:v>
                </c:pt>
                <c:pt idx="30">
                  <c:v>7.5603999999999992E-3</c:v>
                </c:pt>
                <c:pt idx="31">
                  <c:v>5.9265999999999998E-3</c:v>
                </c:pt>
                <c:pt idx="32">
                  <c:v>4.8900000000000002E-3</c:v>
                </c:pt>
                <c:pt idx="33">
                  <c:v>3.4529999999999999E-3</c:v>
                </c:pt>
                <c:pt idx="34">
                  <c:v>2.6976000000000001E-3</c:v>
                </c:pt>
                <c:pt idx="35">
                  <c:v>1.8924E-3</c:v>
                </c:pt>
                <c:pt idx="36">
                  <c:v>1.4722000000000001E-3</c:v>
                </c:pt>
                <c:pt idx="37">
                  <c:v>1.207E-3</c:v>
                </c:pt>
                <c:pt idx="38">
                  <c:v>1.0295199999999999E-3</c:v>
                </c:pt>
                <c:pt idx="39">
                  <c:v>7.9756E-4</c:v>
                </c:pt>
                <c:pt idx="40">
                  <c:v>6.5240000000000003E-4</c:v>
                </c:pt>
                <c:pt idx="41">
                  <c:v>4.5399999999999998E-4</c:v>
                </c:pt>
                <c:pt idx="42">
                  <c:v>3.5143999999999996E-4</c:v>
                </c:pt>
                <c:pt idx="43">
                  <c:v>2.4356000000000001E-4</c:v>
                </c:pt>
                <c:pt idx="44">
                  <c:v>1.8804E-4</c:v>
                </c:pt>
                <c:pt idx="45">
                  <c:v>1.5320000000000001E-4</c:v>
                </c:pt>
                <c:pt idx="46">
                  <c:v>1.3014000000000002E-4</c:v>
                </c:pt>
                <c:pt idx="47">
                  <c:v>1.00104E-4</c:v>
                </c:pt>
                <c:pt idx="48">
                  <c:v>8.1479999999999999E-5</c:v>
                </c:pt>
                <c:pt idx="49">
                  <c:v>5.622E-5</c:v>
                </c:pt>
                <c:pt idx="50">
                  <c:v>4.3282000000000003E-5</c:v>
                </c:pt>
                <c:pt idx="51">
                  <c:v>2.9768E-5</c:v>
                </c:pt>
                <c:pt idx="52">
                  <c:v>2.2866000000000001E-5</c:v>
                </c:pt>
                <c:pt idx="53">
                  <c:v>1.8559999999999998E-5</c:v>
                </c:pt>
              </c:numCache>
            </c:numRef>
          </c:xVal>
          <c:yVal>
            <c:numRef>
              <c:f>'10.E_LET_R'!$AF$41:$AF$94</c:f>
              <c:numCache>
                <c:formatCode>0.00E+00</c:formatCode>
                <c:ptCount val="54"/>
                <c:pt idx="0">
                  <c:v>5.8000000000000013E-3</c:v>
                </c:pt>
                <c:pt idx="1">
                  <c:v>7.9000000000000025E-3</c:v>
                </c:pt>
                <c:pt idx="2">
                  <c:v>9.8799999999999999E-3</c:v>
                </c:pt>
                <c:pt idx="3">
                  <c:v>1.3820000000000001E-2</c:v>
                </c:pt>
                <c:pt idx="4">
                  <c:v>1.7660000000000002E-2</c:v>
                </c:pt>
                <c:pt idx="5">
                  <c:v>2.1499999999999998E-2</c:v>
                </c:pt>
                <c:pt idx="6">
                  <c:v>2.5320000000000002E-2</c:v>
                </c:pt>
                <c:pt idx="7">
                  <c:v>3.2920000000000005E-2</c:v>
                </c:pt>
                <c:pt idx="8">
                  <c:v>4.0500000000000001E-2</c:v>
                </c:pt>
                <c:pt idx="9">
                  <c:v>5.9300000000000005E-2</c:v>
                </c:pt>
                <c:pt idx="10">
                  <c:v>7.8020000000000006E-2</c:v>
                </c:pt>
                <c:pt idx="11">
                  <c:v>0.11276000000000001</c:v>
                </c:pt>
                <c:pt idx="12">
                  <c:v>0.14582000000000001</c:v>
                </c:pt>
                <c:pt idx="13">
                  <c:v>0.17829999999999999</c:v>
                </c:pt>
                <c:pt idx="14">
                  <c:v>0.21037999999999998</c:v>
                </c:pt>
                <c:pt idx="15">
                  <c:v>0.27301999999999998</c:v>
                </c:pt>
                <c:pt idx="16">
                  <c:v>0.33340000000000003</c:v>
                </c:pt>
                <c:pt idx="17">
                  <c:v>0.47300000000000003</c:v>
                </c:pt>
                <c:pt idx="18">
                  <c:v>0.59664000000000006</c:v>
                </c:pt>
                <c:pt idx="19">
                  <c:v>0.80713999999999997</c:v>
                </c:pt>
                <c:pt idx="20">
                  <c:v>0.98272000000000004</c:v>
                </c:pt>
                <c:pt idx="21">
                  <c:v>1.1399999999999999</c:v>
                </c:pt>
                <c:pt idx="22">
                  <c:v>1.272</c:v>
                </c:pt>
                <c:pt idx="23">
                  <c:v>1.53</c:v>
                </c:pt>
                <c:pt idx="24">
                  <c:v>1.7600000000000002</c:v>
                </c:pt>
                <c:pt idx="25">
                  <c:v>2.2900000000000005</c:v>
                </c:pt>
                <c:pt idx="26">
                  <c:v>2.7959999999999998</c:v>
                </c:pt>
                <c:pt idx="27">
                  <c:v>3.8040000000000007</c:v>
                </c:pt>
                <c:pt idx="28">
                  <c:v>4.8180000000000005</c:v>
                </c:pt>
                <c:pt idx="29">
                  <c:v>5.86</c:v>
                </c:pt>
                <c:pt idx="30">
                  <c:v>6.9220000000000006</c:v>
                </c:pt>
                <c:pt idx="31">
                  <c:v>9.1340000000000003</c:v>
                </c:pt>
                <c:pt idx="32">
                  <c:v>11.44</c:v>
                </c:pt>
                <c:pt idx="33">
                  <c:v>17.66</c:v>
                </c:pt>
                <c:pt idx="34">
                  <c:v>24.538</c:v>
                </c:pt>
                <c:pt idx="35">
                  <c:v>40.498000000000005</c:v>
                </c:pt>
                <c:pt idx="36">
                  <c:v>59.715999999999994</c:v>
                </c:pt>
                <c:pt idx="37">
                  <c:v>82.12</c:v>
                </c:pt>
                <c:pt idx="38">
                  <c:v>108.16200000000001</c:v>
                </c:pt>
                <c:pt idx="39">
                  <c:v>170.16399999999999</c:v>
                </c:pt>
                <c:pt idx="40">
                  <c:v>245.35</c:v>
                </c:pt>
                <c:pt idx="41">
                  <c:v>491.17</c:v>
                </c:pt>
                <c:pt idx="42">
                  <c:v>814.62000000000012</c:v>
                </c:pt>
                <c:pt idx="43">
                  <c:v>1670</c:v>
                </c:pt>
                <c:pt idx="44">
                  <c:v>2786</c:v>
                </c:pt>
                <c:pt idx="45">
                  <c:v>4140</c:v>
                </c:pt>
                <c:pt idx="46">
                  <c:v>5741.9999999999991</c:v>
                </c:pt>
                <c:pt idx="47">
                  <c:v>9576</c:v>
                </c:pt>
                <c:pt idx="48">
                  <c:v>14200</c:v>
                </c:pt>
                <c:pt idx="49">
                  <c:v>28920</c:v>
                </c:pt>
                <c:pt idx="50">
                  <c:v>47544</c:v>
                </c:pt>
                <c:pt idx="51">
                  <c:v>93920</c:v>
                </c:pt>
                <c:pt idx="52">
                  <c:v>149998</c:v>
                </c:pt>
                <c:pt idx="53">
                  <c:v>213030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9A-4885-BEF9-38B81D5FDFC6}"/>
            </c:ext>
          </c:extLst>
        </c:ser>
        <c:ser>
          <c:idx val="14"/>
          <c:order val="14"/>
          <c:tx>
            <c:strRef>
              <c:f>'10.E_LET_R'!$AI$40</c:f>
              <c:strCache>
                <c:ptCount val="1"/>
                <c:pt idx="0">
                  <c:v>4He LETn</c:v>
                </c:pt>
              </c:strCache>
            </c:strRef>
          </c:tx>
          <c:spPr>
            <a:ln w="127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'10.E_LET_R'!$AI$41:$AI$94</c:f>
              <c:numCache>
                <c:formatCode>0.00E+00</c:formatCode>
                <c:ptCount val="54"/>
                <c:pt idx="0">
                  <c:v>6.9950020399999993E-2</c:v>
                </c:pt>
                <c:pt idx="1">
                  <c:v>7.2930007999999991E-2</c:v>
                </c:pt>
                <c:pt idx="2">
                  <c:v>7.4050001900000009E-2</c:v>
                </c:pt>
                <c:pt idx="3">
                  <c:v>7.3980000000000004E-2</c:v>
                </c:pt>
                <c:pt idx="4">
                  <c:v>7.2660000000000002E-2</c:v>
                </c:pt>
                <c:pt idx="5">
                  <c:v>7.0889999999999995E-2</c:v>
                </c:pt>
                <c:pt idx="6">
                  <c:v>6.8973999999999994E-2</c:v>
                </c:pt>
                <c:pt idx="7">
                  <c:v>6.518199999999999E-2</c:v>
                </c:pt>
                <c:pt idx="8">
                  <c:v>6.166E-2</c:v>
                </c:pt>
                <c:pt idx="9">
                  <c:v>5.4339999999999999E-2</c:v>
                </c:pt>
                <c:pt idx="10">
                  <c:v>4.8730000000000002E-2</c:v>
                </c:pt>
                <c:pt idx="11">
                  <c:v>4.0739999999999998E-2</c:v>
                </c:pt>
                <c:pt idx="12">
                  <c:v>3.5279999999999999E-2</c:v>
                </c:pt>
                <c:pt idx="13">
                  <c:v>3.1289999999999998E-2</c:v>
                </c:pt>
                <c:pt idx="14">
                  <c:v>2.8251999999999999E-2</c:v>
                </c:pt>
                <c:pt idx="15">
                  <c:v>2.3786000000000002E-2</c:v>
                </c:pt>
                <c:pt idx="16">
                  <c:v>2.068E-2</c:v>
                </c:pt>
                <c:pt idx="17">
                  <c:v>1.584E-2</c:v>
                </c:pt>
                <c:pt idx="18">
                  <c:v>1.299E-2</c:v>
                </c:pt>
                <c:pt idx="19">
                  <c:v>9.7140000000000004E-3</c:v>
                </c:pt>
                <c:pt idx="20">
                  <c:v>7.8519999999999996E-3</c:v>
                </c:pt>
                <c:pt idx="21">
                  <c:v>6.6340000000000001E-3</c:v>
                </c:pt>
                <c:pt idx="22">
                  <c:v>5.7792E-3</c:v>
                </c:pt>
                <c:pt idx="23">
                  <c:v>4.6150000000000002E-3</c:v>
                </c:pt>
                <c:pt idx="24">
                  <c:v>3.8670000000000002E-3</c:v>
                </c:pt>
                <c:pt idx="25">
                  <c:v>2.7929999999999995E-3</c:v>
                </c:pt>
                <c:pt idx="26">
                  <c:v>2.209E-3</c:v>
                </c:pt>
                <c:pt idx="27">
                  <c:v>1.5799999999999998E-3</c:v>
                </c:pt>
                <c:pt idx="28">
                  <c:v>1.242E-3</c:v>
                </c:pt>
                <c:pt idx="29">
                  <c:v>1.029E-3</c:v>
                </c:pt>
                <c:pt idx="30">
                  <c:v>8.8341999999999989E-4</c:v>
                </c:pt>
                <c:pt idx="31">
                  <c:v>6.9025999999999994E-4</c:v>
                </c:pt>
                <c:pt idx="32">
                  <c:v>5.6939999999999996E-4</c:v>
                </c:pt>
                <c:pt idx="33">
                  <c:v>4.0099999999999999E-4</c:v>
                </c:pt>
                <c:pt idx="34">
                  <c:v>3.121E-4</c:v>
                </c:pt>
                <c:pt idx="35">
                  <c:v>2.187E-4</c:v>
                </c:pt>
                <c:pt idx="36">
                  <c:v>1.697E-4</c:v>
                </c:pt>
                <c:pt idx="37">
                  <c:v>1.393E-4</c:v>
                </c:pt>
                <c:pt idx="38">
                  <c:v>1.1868000000000001E-4</c:v>
                </c:pt>
                <c:pt idx="39">
                  <c:v>9.1728E-5</c:v>
                </c:pt>
                <c:pt idx="40">
                  <c:v>7.5069999999999998E-5</c:v>
                </c:pt>
                <c:pt idx="41">
                  <c:v>5.2169999999999997E-5</c:v>
                </c:pt>
                <c:pt idx="42">
                  <c:v>4.0250000000000003E-5</c:v>
                </c:pt>
                <c:pt idx="43">
                  <c:v>2.7900000000000001E-5</c:v>
                </c:pt>
                <c:pt idx="44">
                  <c:v>2.1480000000000001E-5</c:v>
                </c:pt>
                <c:pt idx="45">
                  <c:v>1.7540000000000001E-5</c:v>
                </c:pt>
                <c:pt idx="46">
                  <c:v>1.4885999999999999E-5</c:v>
                </c:pt>
                <c:pt idx="47">
                  <c:v>1.1430000000000001E-5</c:v>
                </c:pt>
                <c:pt idx="48">
                  <c:v>9.3109999999999995E-6</c:v>
                </c:pt>
                <c:pt idx="49">
                  <c:v>6.4180000000000002E-6</c:v>
                </c:pt>
                <c:pt idx="50">
                  <c:v>4.9259999999999999E-6</c:v>
                </c:pt>
                <c:pt idx="51">
                  <c:v>3.3900000000000002E-6</c:v>
                </c:pt>
                <c:pt idx="52">
                  <c:v>2.599E-6</c:v>
                </c:pt>
                <c:pt idx="53">
                  <c:v>2.114E-6</c:v>
                </c:pt>
              </c:numCache>
            </c:numRef>
          </c:xVal>
          <c:yVal>
            <c:numRef>
              <c:f>'10.E_LET_R'!$AK$41:$AK$94</c:f>
              <c:numCache>
                <c:formatCode>0.00E+00</c:formatCode>
                <c:ptCount val="54"/>
                <c:pt idx="0">
                  <c:v>5.30001E-3</c:v>
                </c:pt>
                <c:pt idx="1">
                  <c:v>7.300011999999999E-3</c:v>
                </c:pt>
                <c:pt idx="2">
                  <c:v>9.4000100000000003E-3</c:v>
                </c:pt>
                <c:pt idx="3">
                  <c:v>1.3500000000000003E-2</c:v>
                </c:pt>
                <c:pt idx="4">
                  <c:v>1.7499999999999998E-2</c:v>
                </c:pt>
                <c:pt idx="5">
                  <c:v>2.1600000000000001E-2</c:v>
                </c:pt>
                <c:pt idx="6">
                  <c:v>2.5700000000000004E-2</c:v>
                </c:pt>
                <c:pt idx="7">
                  <c:v>3.3979999999999996E-2</c:v>
                </c:pt>
                <c:pt idx="8">
                  <c:v>4.2299999999999997E-2</c:v>
                </c:pt>
                <c:pt idx="9">
                  <c:v>6.3100000000000003E-2</c:v>
                </c:pt>
                <c:pt idx="10">
                  <c:v>8.3699999999999997E-2</c:v>
                </c:pt>
                <c:pt idx="11">
                  <c:v>0.124</c:v>
                </c:pt>
                <c:pt idx="12">
                  <c:v>0.16270000000000001</c:v>
                </c:pt>
                <c:pt idx="13">
                  <c:v>0.1993</c:v>
                </c:pt>
                <c:pt idx="14">
                  <c:v>0.23369999999999999</c:v>
                </c:pt>
                <c:pt idx="15">
                  <c:v>0.29712</c:v>
                </c:pt>
                <c:pt idx="16">
                  <c:v>0.35439999999999999</c:v>
                </c:pt>
                <c:pt idx="17">
                  <c:v>0.47859999999999997</c:v>
                </c:pt>
                <c:pt idx="18">
                  <c:v>0.58479999999999999</c:v>
                </c:pt>
                <c:pt idx="19">
                  <c:v>0.76559999999999995</c:v>
                </c:pt>
                <c:pt idx="20">
                  <c:v>0.92159999999999997</c:v>
                </c:pt>
                <c:pt idx="21">
                  <c:v>1.06</c:v>
                </c:pt>
                <c:pt idx="22">
                  <c:v>1.198</c:v>
                </c:pt>
                <c:pt idx="23">
                  <c:v>1.444</c:v>
                </c:pt>
                <c:pt idx="24">
                  <c:v>1.68</c:v>
                </c:pt>
                <c:pt idx="25">
                  <c:v>2.2700000000000005</c:v>
                </c:pt>
                <c:pt idx="26">
                  <c:v>2.88</c:v>
                </c:pt>
                <c:pt idx="27">
                  <c:v>4.1800000000000006</c:v>
                </c:pt>
                <c:pt idx="28">
                  <c:v>5.65</c:v>
                </c:pt>
                <c:pt idx="29">
                  <c:v>7.27</c:v>
                </c:pt>
                <c:pt idx="30">
                  <c:v>9.0660000000000007</c:v>
                </c:pt>
                <c:pt idx="31">
                  <c:v>13.112000000000002</c:v>
                </c:pt>
                <c:pt idx="32">
                  <c:v>17.77</c:v>
                </c:pt>
                <c:pt idx="33">
                  <c:v>31.87</c:v>
                </c:pt>
                <c:pt idx="34">
                  <c:v>49.23</c:v>
                </c:pt>
                <c:pt idx="35">
                  <c:v>93.4</c:v>
                </c:pt>
                <c:pt idx="36">
                  <c:v>149.66</c:v>
                </c:pt>
                <c:pt idx="37">
                  <c:v>217.26</c:v>
                </c:pt>
                <c:pt idx="38">
                  <c:v>296.18199999999996</c:v>
                </c:pt>
                <c:pt idx="39">
                  <c:v>484.07600000000002</c:v>
                </c:pt>
                <c:pt idx="40">
                  <c:v>711.68</c:v>
                </c:pt>
                <c:pt idx="41">
                  <c:v>1450</c:v>
                </c:pt>
                <c:pt idx="42">
                  <c:v>2400</c:v>
                </c:pt>
                <c:pt idx="43">
                  <c:v>4930</c:v>
                </c:pt>
                <c:pt idx="44">
                  <c:v>8230</c:v>
                </c:pt>
                <c:pt idx="45">
                  <c:v>12240</c:v>
                </c:pt>
                <c:pt idx="46">
                  <c:v>16966</c:v>
                </c:pt>
                <c:pt idx="47">
                  <c:v>28244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275060</c:v>
                </c:pt>
                <c:pt idx="52">
                  <c:v>438560</c:v>
                </c:pt>
                <c:pt idx="53">
                  <c:v>622900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F9A-4885-BEF9-38B81D5FDFC6}"/>
            </c:ext>
          </c:extLst>
        </c:ser>
        <c:ser>
          <c:idx val="15"/>
          <c:order val="15"/>
          <c:tx>
            <c:strRef>
              <c:f>'10.E_LET_R'!$AN$40</c:f>
              <c:strCache>
                <c:ptCount val="1"/>
                <c:pt idx="0">
                  <c:v>1H LETn</c:v>
                </c:pt>
              </c:strCache>
            </c:strRef>
          </c:tx>
          <c:spPr>
            <a:ln w="12700">
              <a:solidFill>
                <a:srgbClr val="663300"/>
              </a:solidFill>
              <a:prstDash val="sysDash"/>
            </a:ln>
          </c:spPr>
          <c:marker>
            <c:symbol val="none"/>
          </c:marker>
          <c:xVal>
            <c:numRef>
              <c:f>'10.E_LET_R'!$AN$41:$AN$94</c:f>
              <c:numCache>
                <c:formatCode>0.00E+00</c:formatCode>
                <c:ptCount val="54"/>
                <c:pt idx="0">
                  <c:v>9.3770017099829E-3</c:v>
                </c:pt>
                <c:pt idx="1">
                  <c:v>1.0050009E-2</c:v>
                </c:pt>
                <c:pt idx="2">
                  <c:v>1.04300048E-2</c:v>
                </c:pt>
                <c:pt idx="3">
                  <c:v>1.07800012E-2</c:v>
                </c:pt>
                <c:pt idx="4">
                  <c:v>1.086E-2</c:v>
                </c:pt>
                <c:pt idx="5">
                  <c:v>1.0829999199999999E-2</c:v>
                </c:pt>
                <c:pt idx="6">
                  <c:v>1.07399986E-2</c:v>
                </c:pt>
                <c:pt idx="7">
                  <c:v>1.04599984E-2</c:v>
                </c:pt>
                <c:pt idx="8">
                  <c:v>1.01299983800162E-2</c:v>
                </c:pt>
                <c:pt idx="9">
                  <c:v>9.3299999999999998E-3</c:v>
                </c:pt>
                <c:pt idx="10">
                  <c:v>8.6230000000000005E-3</c:v>
                </c:pt>
                <c:pt idx="11">
                  <c:v>7.5040000000000003E-3</c:v>
                </c:pt>
                <c:pt idx="12">
                  <c:v>6.6730000000000001E-3</c:v>
                </c:pt>
                <c:pt idx="13">
                  <c:v>6.0309999999999999E-3</c:v>
                </c:pt>
                <c:pt idx="14">
                  <c:v>5.5180000000000003E-3</c:v>
                </c:pt>
                <c:pt idx="15">
                  <c:v>4.7470000000000004E-3</c:v>
                </c:pt>
                <c:pt idx="16">
                  <c:v>4.189E-3</c:v>
                </c:pt>
                <c:pt idx="17">
                  <c:v>3.284E-3</c:v>
                </c:pt>
                <c:pt idx="18">
                  <c:v>2.7330000000000002E-3</c:v>
                </c:pt>
                <c:pt idx="19">
                  <c:v>2.0799999999999998E-3</c:v>
                </c:pt>
                <c:pt idx="20">
                  <c:v>1.6999999999999999E-3</c:v>
                </c:pt>
                <c:pt idx="21">
                  <c:v>1.4469999999999999E-3</c:v>
                </c:pt>
                <c:pt idx="22">
                  <c:v>1.266E-3</c:v>
                </c:pt>
                <c:pt idx="23">
                  <c:v>1.0200000000000001E-3</c:v>
                </c:pt>
                <c:pt idx="24">
                  <c:v>8.6039999999999999E-4</c:v>
                </c:pt>
                <c:pt idx="25">
                  <c:v>6.2729999999999991E-4</c:v>
                </c:pt>
                <c:pt idx="26">
                  <c:v>4.9899999999999999E-4</c:v>
                </c:pt>
                <c:pt idx="27">
                  <c:v>3.5949999999999996E-4</c:v>
                </c:pt>
                <c:pt idx="28">
                  <c:v>2.8390000000000002E-4</c:v>
                </c:pt>
                <c:pt idx="29">
                  <c:v>2.3599999999999999E-4</c:v>
                </c:pt>
                <c:pt idx="30">
                  <c:v>2.0269999999999997E-4</c:v>
                </c:pt>
                <c:pt idx="31">
                  <c:v>1.5919999999999999E-4</c:v>
                </c:pt>
                <c:pt idx="32">
                  <c:v>1.317E-4</c:v>
                </c:pt>
                <c:pt idx="33">
                  <c:v>9.3179999999999999E-5</c:v>
                </c:pt>
                <c:pt idx="34">
                  <c:v>7.2730000000000003E-5</c:v>
                </c:pt>
                <c:pt idx="35">
                  <c:v>5.1150000000000003E-5</c:v>
                </c:pt>
                <c:pt idx="36">
                  <c:v>3.9780000000000002E-5</c:v>
                </c:pt>
                <c:pt idx="37">
                  <c:v>3.2709999999999997E-5</c:v>
                </c:pt>
                <c:pt idx="38">
                  <c:v>2.7849999999999999E-5</c:v>
                </c:pt>
                <c:pt idx="39">
                  <c:v>2.16E-5</c:v>
                </c:pt>
                <c:pt idx="40">
                  <c:v>1.772E-5</c:v>
                </c:pt>
                <c:pt idx="41">
                  <c:v>1.234E-5</c:v>
                </c:pt>
                <c:pt idx="42">
                  <c:v>9.5380000000000008E-6</c:v>
                </c:pt>
                <c:pt idx="43">
                  <c:v>6.6239999999999996E-6</c:v>
                </c:pt>
                <c:pt idx="44">
                  <c:v>5.1089999999999997E-6</c:v>
                </c:pt>
                <c:pt idx="45">
                  <c:v>4.1740000000000002E-6</c:v>
                </c:pt>
                <c:pt idx="46">
                  <c:v>3.5379999999999998E-6</c:v>
                </c:pt>
                <c:pt idx="47">
                  <c:v>2.7240000000000001E-6</c:v>
                </c:pt>
                <c:pt idx="48">
                  <c:v>2.2230000000000001E-6</c:v>
                </c:pt>
                <c:pt idx="49">
                  <c:v>1.5349999999999999E-6</c:v>
                </c:pt>
                <c:pt idx="50">
                  <c:v>1.1790000000000001E-6</c:v>
                </c:pt>
                <c:pt idx="51">
                  <c:v>8.1259999999999996E-7</c:v>
                </c:pt>
                <c:pt idx="52">
                  <c:v>6.2350000000000004E-7</c:v>
                </c:pt>
                <c:pt idx="53">
                  <c:v>5.0750000000000001E-7</c:v>
                </c:pt>
              </c:numCache>
            </c:numRef>
          </c:xVal>
          <c:yVal>
            <c:numRef>
              <c:f>'10.E_LET_R'!$AP$41:$AP$94</c:f>
              <c:numCache>
                <c:formatCode>0.00E+00</c:formatCode>
                <c:ptCount val="54"/>
                <c:pt idx="0">
                  <c:v>2.7000019999800003E-3</c:v>
                </c:pt>
                <c:pt idx="1">
                  <c:v>3.6000200000000002E-3</c:v>
                </c:pt>
                <c:pt idx="2">
                  <c:v>4.5000200000000004E-3</c:v>
                </c:pt>
                <c:pt idx="3">
                  <c:v>6.3000160000000003E-3</c:v>
                </c:pt>
                <c:pt idx="4">
                  <c:v>8.0000160000000004E-3</c:v>
                </c:pt>
                <c:pt idx="5">
                  <c:v>9.6000180000000018E-3</c:v>
                </c:pt>
                <c:pt idx="6">
                  <c:v>1.1300016000000001E-2</c:v>
                </c:pt>
                <c:pt idx="7">
                  <c:v>1.4500015999999999E-2</c:v>
                </c:pt>
                <c:pt idx="8">
                  <c:v>1.7700015999840002E-2</c:v>
                </c:pt>
                <c:pt idx="9">
                  <c:v>2.5399999999999999E-2</c:v>
                </c:pt>
                <c:pt idx="10">
                  <c:v>3.2899999999999999E-2</c:v>
                </c:pt>
                <c:pt idx="11">
                  <c:v>4.7299999999999995E-2</c:v>
                </c:pt>
                <c:pt idx="12">
                  <c:v>6.1100000000000002E-2</c:v>
                </c:pt>
                <c:pt idx="13">
                  <c:v>7.4200000000000002E-2</c:v>
                </c:pt>
                <c:pt idx="14">
                  <c:v>8.6900000000000005E-2</c:v>
                </c:pt>
                <c:pt idx="15">
                  <c:v>0.1111</c:v>
                </c:pt>
                <c:pt idx="16">
                  <c:v>0.13389999999999999</c:v>
                </c:pt>
                <c:pt idx="17">
                  <c:v>0.18560000000000001</c:v>
                </c:pt>
                <c:pt idx="18">
                  <c:v>0.23170000000000002</c:v>
                </c:pt>
                <c:pt idx="19">
                  <c:v>0.31480000000000002</c:v>
                </c:pt>
                <c:pt idx="20">
                  <c:v>0.39269999999999999</c:v>
                </c:pt>
                <c:pt idx="21">
                  <c:v>0.46920000000000001</c:v>
                </c:pt>
                <c:pt idx="22">
                  <c:v>0.54589999999999994</c:v>
                </c:pt>
                <c:pt idx="23">
                  <c:v>0.70340000000000003</c:v>
                </c:pt>
                <c:pt idx="24">
                  <c:v>0.86869999999999992</c:v>
                </c:pt>
                <c:pt idx="25">
                  <c:v>1.3200000000000003</c:v>
                </c:pt>
                <c:pt idx="26">
                  <c:v>1.83</c:v>
                </c:pt>
                <c:pt idx="27">
                  <c:v>3.0300000000000007</c:v>
                </c:pt>
                <c:pt idx="28">
                  <c:v>4.42</c:v>
                </c:pt>
                <c:pt idx="29">
                  <c:v>6.01</c:v>
                </c:pt>
                <c:pt idx="30">
                  <c:v>7.7700000000000014</c:v>
                </c:pt>
                <c:pt idx="31">
                  <c:v>11.79</c:v>
                </c:pt>
                <c:pt idx="32">
                  <c:v>16.399999999999999</c:v>
                </c:pt>
                <c:pt idx="33">
                  <c:v>30.43</c:v>
                </c:pt>
                <c:pt idx="34">
                  <c:v>47.92</c:v>
                </c:pt>
                <c:pt idx="35">
                  <c:v>92.52</c:v>
                </c:pt>
                <c:pt idx="36">
                  <c:v>149.16</c:v>
                </c:pt>
                <c:pt idx="37">
                  <c:v>217.12</c:v>
                </c:pt>
                <c:pt idx="38">
                  <c:v>295.97000000000003</c:v>
                </c:pt>
                <c:pt idx="39">
                  <c:v>484.78</c:v>
                </c:pt>
                <c:pt idx="40">
                  <c:v>713.38</c:v>
                </c:pt>
                <c:pt idx="41">
                  <c:v>1450</c:v>
                </c:pt>
                <c:pt idx="42">
                  <c:v>2410</c:v>
                </c:pt>
                <c:pt idx="43">
                  <c:v>4940</c:v>
                </c:pt>
                <c:pt idx="44">
                  <c:v>8240</c:v>
                </c:pt>
                <c:pt idx="45">
                  <c:v>12260</c:v>
                </c:pt>
                <c:pt idx="46">
                  <c:v>16950</c:v>
                </c:pt>
                <c:pt idx="47">
                  <c:v>28240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274970</c:v>
                </c:pt>
                <c:pt idx="52">
                  <c:v>438370</c:v>
                </c:pt>
                <c:pt idx="53">
                  <c:v>622550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F9A-4885-BEF9-38B81D5FD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30160"/>
        <c:axId val="548731728"/>
        <c:extLst/>
      </c:scatterChart>
      <c:valAx>
        <c:axId val="548730160"/>
        <c:scaling>
          <c:logBase val="10"/>
          <c:orientation val="minMax"/>
          <c:max val="200"/>
          <c:min val="1.0000000000000003E-4"/>
        </c:scaling>
        <c:delete val="0"/>
        <c:axPos val="b"/>
        <c:majorGridlines>
          <c:spPr>
            <a:ln w="12700">
              <a:prstDash val="sysDash"/>
            </a:ln>
          </c:spPr>
        </c:majorGridlines>
        <c:minorGridlines>
          <c:spPr>
            <a:ln w="15875">
              <a:solidFill>
                <a:srgbClr val="CCECFF"/>
              </a:solidFill>
            </a:ln>
          </c:spPr>
        </c:minorGridlines>
        <c:title>
          <c:tx>
            <c:strRef>
              <c:f>'10.E_LET_R'!$P$6</c:f>
              <c:strCache>
                <c:ptCount val="1"/>
                <c:pt idx="0">
                  <c:v>LET elec , nucl [MeV/(mg/cm2)]</c:v>
                </c:pt>
              </c:strCache>
            </c:strRef>
          </c:tx>
          <c:layout>
            <c:manualLayout>
              <c:xMode val="edge"/>
              <c:yMode val="edge"/>
              <c:x val="0.47610053353986487"/>
              <c:y val="0.93132672223503443"/>
            </c:manualLayout>
          </c:layout>
          <c:overlay val="0"/>
          <c:spPr>
            <a:noFill/>
          </c:spPr>
          <c:txPr>
            <a:bodyPr/>
            <a:lstStyle/>
            <a:p>
              <a:pPr>
                <a:defRPr/>
              </a:pPr>
              <a:endParaRPr lang="ja-JP"/>
            </a:p>
          </c:tx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48731728"/>
        <c:crosses val="autoZero"/>
        <c:crossBetween val="midCat"/>
      </c:valAx>
      <c:valAx>
        <c:axId val="548731728"/>
        <c:scaling>
          <c:logBase val="10"/>
          <c:orientation val="minMax"/>
          <c:max val="5000"/>
          <c:min val="1.0000000000000002E-2"/>
        </c:scaling>
        <c:delete val="0"/>
        <c:axPos val="l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</c:majorGridlines>
        <c:minorGridlines>
          <c:spPr>
            <a:ln w="15875"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Range [</a:t>
                </a:r>
                <a:r>
                  <a:rPr lang="el-GR" altLang="ja-JP"/>
                  <a:t>μ</a:t>
                </a:r>
                <a:r>
                  <a:rPr lang="en-US" altLang="ja-JP"/>
                  <a:t>m]</a:t>
                </a:r>
              </a:p>
            </c:rich>
          </c:tx>
          <c:layout>
            <c:manualLayout>
              <c:xMode val="edge"/>
              <c:yMode val="edge"/>
              <c:x val="3.1353749838647221E-2"/>
              <c:y val="0.30594059895232761"/>
            </c:manualLayout>
          </c:layout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48730160"/>
        <c:crosses val="autoZero"/>
        <c:crossBetween val="midCat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'10.E_LET_R'!$D$34</c:f>
              <c:strCache>
                <c:ptCount val="1"/>
                <c:pt idx="0">
                  <c:v>238U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'10.E_LET_R'!$D$35:$D$39</c:f>
              <c:numCache>
                <c:formatCode>0.00E+00</c:formatCode>
                <c:ptCount val="5"/>
                <c:pt idx="0">
                  <c:v>8.5379199999999997</c:v>
                </c:pt>
                <c:pt idx="1">
                  <c:v>20.860800000000001</c:v>
                </c:pt>
                <c:pt idx="2">
                  <c:v>79.674000000000007</c:v>
                </c:pt>
                <c:pt idx="3">
                  <c:v>112.456</c:v>
                </c:pt>
                <c:pt idx="4">
                  <c:v>41.803199999999997</c:v>
                </c:pt>
              </c:numCache>
            </c:numRef>
          </c:xVal>
          <c:yVal>
            <c:numRef>
              <c:f>'10.E_LET_R'!$G$35:$G$39</c:f>
              <c:numCache>
                <c:formatCode>0.00E+00</c:formatCode>
                <c:ptCount val="5"/>
                <c:pt idx="0">
                  <c:v>0.48306000000000004</c:v>
                </c:pt>
                <c:pt idx="1">
                  <c:v>4.2484000000000002</c:v>
                </c:pt>
                <c:pt idx="2">
                  <c:v>22.206800000000001</c:v>
                </c:pt>
                <c:pt idx="3">
                  <c:v>103.8664</c:v>
                </c:pt>
                <c:pt idx="4">
                  <c:v>1655.2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'10.E_LET_R'!$I$34</c:f>
              <c:strCache>
                <c:ptCount val="1"/>
                <c:pt idx="0">
                  <c:v>197Au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6600FF"/>
              </a:solidFill>
              <a:ln>
                <a:noFill/>
              </a:ln>
            </c:spPr>
          </c:marker>
          <c:xVal>
            <c:numRef>
              <c:f>'10.E_LET_R'!$I$35:$I$39</c:f>
              <c:numCache>
                <c:formatCode>0.00E+00</c:formatCode>
                <c:ptCount val="5"/>
                <c:pt idx="0">
                  <c:v>7.5622000000000007</c:v>
                </c:pt>
                <c:pt idx="1">
                  <c:v>14.705500000000001</c:v>
                </c:pt>
                <c:pt idx="2">
                  <c:v>69.790999999999997</c:v>
                </c:pt>
                <c:pt idx="3">
                  <c:v>85.640999999999991</c:v>
                </c:pt>
                <c:pt idx="4">
                  <c:v>31.952999999999999</c:v>
                </c:pt>
              </c:numCache>
            </c:numRef>
          </c:xVal>
          <c:yVal>
            <c:numRef>
              <c:f>'10.E_LET_R'!$L$35:$L$39</c:f>
              <c:numCache>
                <c:formatCode>0.00E+00</c:formatCode>
                <c:ptCount val="5"/>
                <c:pt idx="0">
                  <c:v>0.46425</c:v>
                </c:pt>
                <c:pt idx="1">
                  <c:v>4.7995000000000001</c:v>
                </c:pt>
                <c:pt idx="2">
                  <c:v>22.193999999999999</c:v>
                </c:pt>
                <c:pt idx="3">
                  <c:v>107.29300000000001</c:v>
                </c:pt>
                <c:pt idx="4">
                  <c:v>1789.5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'10.E_LET_R'!$N$34</c:f>
              <c:strCache>
                <c:ptCount val="1"/>
                <c:pt idx="0">
                  <c:v>136Xe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'10.E_LET_R'!$N$35:$N$39</c:f>
              <c:numCache>
                <c:formatCode>0.00E+00</c:formatCode>
                <c:ptCount val="5"/>
                <c:pt idx="0">
                  <c:v>4.149</c:v>
                </c:pt>
                <c:pt idx="1">
                  <c:v>17.198</c:v>
                </c:pt>
                <c:pt idx="2">
                  <c:v>53.578000000000003</c:v>
                </c:pt>
                <c:pt idx="3">
                  <c:v>58.675999999999995</c:v>
                </c:pt>
                <c:pt idx="4">
                  <c:v>16.27</c:v>
                </c:pt>
              </c:numCache>
            </c:numRef>
          </c:xVal>
          <c:yVal>
            <c:numRef>
              <c:f>'10.E_LET_R'!$Q$35:$Q$39</c:f>
              <c:numCache>
                <c:formatCode>0.00E+00</c:formatCode>
                <c:ptCount val="5"/>
                <c:pt idx="0">
                  <c:v>0.51283999999999996</c:v>
                </c:pt>
                <c:pt idx="1">
                  <c:v>4.1080000000000005</c:v>
                </c:pt>
                <c:pt idx="2">
                  <c:v>17.809999999999999</c:v>
                </c:pt>
                <c:pt idx="3">
                  <c:v>99.281999999999996</c:v>
                </c:pt>
                <c:pt idx="4">
                  <c:v>2246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'10.E_LET_R'!$S$34</c:f>
              <c:strCache>
                <c:ptCount val="1"/>
                <c:pt idx="0">
                  <c:v>84Kr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FF6600"/>
              </a:solidFill>
              <a:ln>
                <a:noFill/>
              </a:ln>
            </c:spPr>
          </c:marker>
          <c:xVal>
            <c:numRef>
              <c:f>'10.E_LET_R'!$S$35:$S$39</c:f>
              <c:numCache>
                <c:formatCode>0.00E+00</c:formatCode>
                <c:ptCount val="5"/>
                <c:pt idx="0">
                  <c:v>2.7806000000000002</c:v>
                </c:pt>
                <c:pt idx="1">
                  <c:v>13.412000000000001</c:v>
                </c:pt>
                <c:pt idx="2">
                  <c:v>36.49</c:v>
                </c:pt>
                <c:pt idx="3">
                  <c:v>31.263999999999999</c:v>
                </c:pt>
                <c:pt idx="4">
                  <c:v>7.4143999999999997</c:v>
                </c:pt>
              </c:numCache>
            </c:numRef>
          </c:xVal>
          <c:yVal>
            <c:numRef>
              <c:f>'10.E_LET_R'!$V$35:$V$39</c:f>
              <c:numCache>
                <c:formatCode>0.00E+00</c:formatCode>
                <c:ptCount val="5"/>
                <c:pt idx="0">
                  <c:v>0.50253999999999999</c:v>
                </c:pt>
                <c:pt idx="1">
                  <c:v>3.7360000000000002</c:v>
                </c:pt>
                <c:pt idx="2">
                  <c:v>15.298</c:v>
                </c:pt>
                <c:pt idx="3">
                  <c:v>103.9</c:v>
                </c:pt>
                <c:pt idx="4">
                  <c:v>2956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'10.E_LET_R'!$X$34</c:f>
              <c:strCache>
                <c:ptCount val="1"/>
                <c:pt idx="0">
                  <c:v>40Ar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008000"/>
              </a:solidFill>
              <a:ln>
                <a:noFill/>
              </a:ln>
            </c:spPr>
          </c:marker>
          <c:xVal>
            <c:numRef>
              <c:f>'10.E_LET_R'!$X$35:$X$39</c:f>
              <c:numCache>
                <c:formatCode>0.00E+00</c:formatCode>
                <c:ptCount val="5"/>
                <c:pt idx="0">
                  <c:v>2.552</c:v>
                </c:pt>
                <c:pt idx="1">
                  <c:v>8.9440000000000008</c:v>
                </c:pt>
                <c:pt idx="2">
                  <c:v>18.57</c:v>
                </c:pt>
                <c:pt idx="3">
                  <c:v>9.74</c:v>
                </c:pt>
                <c:pt idx="4">
                  <c:v>1.958</c:v>
                </c:pt>
              </c:numCache>
            </c:numRef>
          </c:xVal>
          <c:yVal>
            <c:numRef>
              <c:f>'10.E_LET_R'!$AA$35:$AA$39</c:f>
              <c:numCache>
                <c:formatCode>0.00E+00</c:formatCode>
                <c:ptCount val="5"/>
                <c:pt idx="0">
                  <c:v>0.42169999999999996</c:v>
                </c:pt>
                <c:pt idx="1">
                  <c:v>2.76</c:v>
                </c:pt>
                <c:pt idx="2">
                  <c:v>12.54</c:v>
                </c:pt>
                <c:pt idx="3">
                  <c:v>130.47</c:v>
                </c:pt>
                <c:pt idx="4">
                  <c:v>5100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'10.E_LET_R'!$AC$34</c:f>
              <c:strCache>
                <c:ptCount val="1"/>
                <c:pt idx="0">
                  <c:v>12C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009999"/>
              </a:solidFill>
              <a:ln>
                <a:noFill/>
              </a:ln>
            </c:spPr>
          </c:marker>
          <c:xVal>
            <c:numRef>
              <c:f>'10.E_LET_R'!$AC$35:$AC$39</c:f>
              <c:numCache>
                <c:formatCode>0.00E+00</c:formatCode>
                <c:ptCount val="5"/>
                <c:pt idx="0">
                  <c:v>1.381</c:v>
                </c:pt>
                <c:pt idx="1">
                  <c:v>4.5449999999999999</c:v>
                </c:pt>
                <c:pt idx="2">
                  <c:v>4.37</c:v>
                </c:pt>
                <c:pt idx="3">
                  <c:v>1.2569999999999999</c:v>
                </c:pt>
                <c:pt idx="4">
                  <c:v>0.2059</c:v>
                </c:pt>
              </c:numCache>
            </c:numRef>
          </c:xVal>
          <c:yVal>
            <c:numRef>
              <c:f>'10.E_LET_R'!$AF$35:$AF$39</c:f>
              <c:numCache>
                <c:formatCode>0.00E+00</c:formatCode>
                <c:ptCount val="5"/>
                <c:pt idx="0">
                  <c:v>0.33340000000000003</c:v>
                </c:pt>
                <c:pt idx="1">
                  <c:v>1.7600000000000002</c:v>
                </c:pt>
                <c:pt idx="2">
                  <c:v>11.44</c:v>
                </c:pt>
                <c:pt idx="3">
                  <c:v>245.35</c:v>
                </c:pt>
                <c:pt idx="4">
                  <c:v>14200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5"/>
          <c:order val="6"/>
          <c:tx>
            <c:strRef>
              <c:f>'10.E_LET_R'!$AH$34</c:f>
              <c:strCache>
                <c:ptCount val="1"/>
                <c:pt idx="0">
                  <c:v>4He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808000"/>
              </a:solidFill>
              <a:ln>
                <a:noFill/>
              </a:ln>
            </c:spPr>
          </c:marker>
          <c:xVal>
            <c:numRef>
              <c:f>'10.E_LET_R'!$AH$35:$AH$39</c:f>
              <c:numCache>
                <c:formatCode>0.00E+00</c:formatCode>
                <c:ptCount val="5"/>
                <c:pt idx="0">
                  <c:v>0.51780000000000004</c:v>
                </c:pt>
                <c:pt idx="1">
                  <c:v>1.4359999999999999</c:v>
                </c:pt>
                <c:pt idx="2">
                  <c:v>0.69469999999999998</c:v>
                </c:pt>
                <c:pt idx="3">
                  <c:v>0.13919999999999999</c:v>
                </c:pt>
                <c:pt idx="4">
                  <c:v>2.334E-2</c:v>
                </c:pt>
              </c:numCache>
            </c:numRef>
          </c:xVal>
          <c:yVal>
            <c:numRef>
              <c:f>'10.E_LET_R'!$AK$35:$AK$39</c:f>
              <c:numCache>
                <c:formatCode>0.00E+00</c:formatCode>
                <c:ptCount val="5"/>
                <c:pt idx="0">
                  <c:v>0.35439999999999999</c:v>
                </c:pt>
                <c:pt idx="1">
                  <c:v>1.68</c:v>
                </c:pt>
                <c:pt idx="2">
                  <c:v>17.77</c:v>
                </c:pt>
                <c:pt idx="3">
                  <c:v>711.68</c:v>
                </c:pt>
                <c:pt idx="4">
                  <c:v>41870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EA-4018-B317-B59571950EAF}"/>
            </c:ext>
          </c:extLst>
        </c:ser>
        <c:ser>
          <c:idx val="6"/>
          <c:order val="7"/>
          <c:tx>
            <c:strRef>
              <c:f>'10.E_LET_R'!$AM$34</c:f>
              <c:strCache>
                <c:ptCount val="1"/>
                <c:pt idx="0">
                  <c:v>1H Ee</c:v>
                </c:pt>
              </c:strCache>
            </c:strRef>
          </c:tx>
          <c:spPr>
            <a:ln w="19050">
              <a:noFill/>
              <a:prstDash val="solid"/>
            </a:ln>
          </c:spPr>
          <c:marker>
            <c:symbol val="circle"/>
            <c:size val="6"/>
            <c:spPr>
              <a:solidFill>
                <a:srgbClr val="663300"/>
              </a:solidFill>
              <a:ln>
                <a:noFill/>
              </a:ln>
            </c:spPr>
          </c:marker>
          <c:xVal>
            <c:numRef>
              <c:f>'10.E_LET_R'!$AM$35:$AM$39</c:f>
              <c:numCache>
                <c:formatCode>0.00E+00</c:formatCode>
                <c:ptCount val="5"/>
                <c:pt idx="0">
                  <c:v>0.31419999999999998</c:v>
                </c:pt>
                <c:pt idx="1">
                  <c:v>0.49469999999999997</c:v>
                </c:pt>
                <c:pt idx="2">
                  <c:v>0.17469999999999999</c:v>
                </c:pt>
                <c:pt idx="3">
                  <c:v>3.458E-2</c:v>
                </c:pt>
                <c:pt idx="4">
                  <c:v>5.8230000000000001E-3</c:v>
                </c:pt>
              </c:numCache>
            </c:numRef>
          </c:xVal>
          <c:yVal>
            <c:numRef>
              <c:f>'10.E_LET_R'!$AP$35:$AP$39</c:f>
              <c:numCache>
                <c:formatCode>0.00E+00</c:formatCode>
                <c:ptCount val="5"/>
                <c:pt idx="0">
                  <c:v>0.13389999999999999</c:v>
                </c:pt>
                <c:pt idx="1">
                  <c:v>0.86869999999999992</c:v>
                </c:pt>
                <c:pt idx="2">
                  <c:v>16.399999999999999</c:v>
                </c:pt>
                <c:pt idx="3">
                  <c:v>713.38</c:v>
                </c:pt>
                <c:pt idx="4">
                  <c:v>41870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EEA-4018-B317-B59571950EAF}"/>
            </c:ext>
          </c:extLst>
        </c:ser>
        <c:ser>
          <c:idx val="7"/>
          <c:order val="8"/>
          <c:tx>
            <c:strRef>
              <c:f>'10.E_LET_R'!$E$34</c:f>
              <c:strCache>
                <c:ptCount val="1"/>
                <c:pt idx="0">
                  <c:v>238U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0000FF"/>
                </a:solidFill>
              </a:ln>
            </c:spPr>
          </c:marker>
          <c:xVal>
            <c:numRef>
              <c:f>'10.E_LET_R'!$E$35:$E$39</c:f>
              <c:numCache>
                <c:formatCode>0.00E+00</c:formatCode>
                <c:ptCount val="5"/>
                <c:pt idx="0">
                  <c:v>13.1076</c:v>
                </c:pt>
                <c:pt idx="1">
                  <c:v>4.3905999999999992</c:v>
                </c:pt>
                <c:pt idx="2">
                  <c:v>0.820824</c:v>
                </c:pt>
                <c:pt idx="3">
                  <c:v>0.12087999999999999</c:v>
                </c:pt>
                <c:pt idx="4">
                  <c:v>1.593E-2</c:v>
                </c:pt>
              </c:numCache>
            </c:numRef>
          </c:xVal>
          <c:yVal>
            <c:numRef>
              <c:f>'10.E_LET_R'!$G$35:$G$39</c:f>
              <c:numCache>
                <c:formatCode>0.00E+00</c:formatCode>
                <c:ptCount val="5"/>
                <c:pt idx="0">
                  <c:v>0.48306000000000004</c:v>
                </c:pt>
                <c:pt idx="1">
                  <c:v>4.2484000000000002</c:v>
                </c:pt>
                <c:pt idx="2">
                  <c:v>22.206800000000001</c:v>
                </c:pt>
                <c:pt idx="3">
                  <c:v>103.8664</c:v>
                </c:pt>
                <c:pt idx="4">
                  <c:v>1655.2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EA-4018-B317-B59571950EAF}"/>
            </c:ext>
          </c:extLst>
        </c:ser>
        <c:ser>
          <c:idx val="8"/>
          <c:order val="9"/>
          <c:tx>
            <c:strRef>
              <c:f>'10.E_LET_R'!$J$34</c:f>
              <c:strCache>
                <c:ptCount val="1"/>
                <c:pt idx="0">
                  <c:v>197Au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6600FF"/>
                </a:solidFill>
              </a:ln>
            </c:spPr>
          </c:marker>
          <c:xVal>
            <c:numRef>
              <c:f>'10.E_LET_R'!$J$35:$J$39</c:f>
              <c:numCache>
                <c:formatCode>0.00E+00</c:formatCode>
                <c:ptCount val="5"/>
                <c:pt idx="0">
                  <c:v>10.761000000000001</c:v>
                </c:pt>
                <c:pt idx="1">
                  <c:v>3.4138500000000001</c:v>
                </c:pt>
                <c:pt idx="2">
                  <c:v>0.62351499999999993</c:v>
                </c:pt>
                <c:pt idx="3">
                  <c:v>9.0881000000000003E-2</c:v>
                </c:pt>
                <c:pt idx="4">
                  <c:v>1.1923999999999999E-2</c:v>
                </c:pt>
              </c:numCache>
            </c:numRef>
          </c:xVal>
          <c:yVal>
            <c:numRef>
              <c:f>'10.E_LET_R'!$L$35:$L$39</c:f>
              <c:numCache>
                <c:formatCode>0.00E+00</c:formatCode>
                <c:ptCount val="5"/>
                <c:pt idx="0">
                  <c:v>0.46425</c:v>
                </c:pt>
                <c:pt idx="1">
                  <c:v>4.7995000000000001</c:v>
                </c:pt>
                <c:pt idx="2">
                  <c:v>22.193999999999999</c:v>
                </c:pt>
                <c:pt idx="3">
                  <c:v>107.29300000000001</c:v>
                </c:pt>
                <c:pt idx="4">
                  <c:v>1789.5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EA-4018-B317-B59571950EAF}"/>
            </c:ext>
          </c:extLst>
        </c:ser>
        <c:ser>
          <c:idx val="10"/>
          <c:order val="10"/>
          <c:tx>
            <c:strRef>
              <c:f>'10.E_LET_R'!$O$34</c:f>
              <c:strCache>
                <c:ptCount val="1"/>
                <c:pt idx="0">
                  <c:v>136Xe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'10.E_LET_R'!$O$35:$O$39</c:f>
              <c:numCache>
                <c:formatCode>0.00E+00</c:formatCode>
                <c:ptCount val="5"/>
                <c:pt idx="0">
                  <c:v>6.4539999999999997</c:v>
                </c:pt>
                <c:pt idx="1">
                  <c:v>1.8057999999999998</c:v>
                </c:pt>
                <c:pt idx="2">
                  <c:v>0.31319999999999998</c:v>
                </c:pt>
                <c:pt idx="3">
                  <c:v>4.4639999999999999E-2</c:v>
                </c:pt>
                <c:pt idx="4">
                  <c:v>5.7851999999999999E-3</c:v>
                </c:pt>
              </c:numCache>
            </c:numRef>
          </c:xVal>
          <c:yVal>
            <c:numRef>
              <c:f>'10.E_LET_R'!$Q$35:$Q$39</c:f>
              <c:numCache>
                <c:formatCode>0.00E+00</c:formatCode>
                <c:ptCount val="5"/>
                <c:pt idx="0">
                  <c:v>0.51283999999999996</c:v>
                </c:pt>
                <c:pt idx="1">
                  <c:v>4.1080000000000005</c:v>
                </c:pt>
                <c:pt idx="2">
                  <c:v>17.809999999999999</c:v>
                </c:pt>
                <c:pt idx="3">
                  <c:v>99.281999999999996</c:v>
                </c:pt>
                <c:pt idx="4">
                  <c:v>2246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EEA-4018-B317-B59571950EAF}"/>
            </c:ext>
          </c:extLst>
        </c:ser>
        <c:ser>
          <c:idx val="11"/>
          <c:order val="11"/>
          <c:tx>
            <c:strRef>
              <c:f>'10.E_LET_R'!$T$34</c:f>
              <c:strCache>
                <c:ptCount val="1"/>
                <c:pt idx="0">
                  <c:v>84Kr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FF6600"/>
                </a:solidFill>
              </a:ln>
            </c:spPr>
          </c:marker>
          <c:xVal>
            <c:numRef>
              <c:f>'10.E_LET_R'!$T$35:$T$39</c:f>
              <c:numCache>
                <c:formatCode>0.00E+00</c:formatCode>
                <c:ptCount val="5"/>
                <c:pt idx="0">
                  <c:v>3.5444</c:v>
                </c:pt>
                <c:pt idx="1">
                  <c:v>0.89357999999999993</c:v>
                </c:pt>
                <c:pt idx="2">
                  <c:v>0.14863999999999999</c:v>
                </c:pt>
                <c:pt idx="3">
                  <c:v>2.0787999999999997E-2</c:v>
                </c:pt>
                <c:pt idx="4">
                  <c:v>2.6665999999999999E-3</c:v>
                </c:pt>
              </c:numCache>
            </c:numRef>
          </c:xVal>
          <c:yVal>
            <c:numRef>
              <c:f>'10.E_LET_R'!$V$35:$V$39</c:f>
              <c:numCache>
                <c:formatCode>0.00E+00</c:formatCode>
                <c:ptCount val="5"/>
                <c:pt idx="0">
                  <c:v>0.50253999999999999</c:v>
                </c:pt>
                <c:pt idx="1">
                  <c:v>3.7360000000000002</c:v>
                </c:pt>
                <c:pt idx="2">
                  <c:v>15.298</c:v>
                </c:pt>
                <c:pt idx="3">
                  <c:v>103.9</c:v>
                </c:pt>
                <c:pt idx="4">
                  <c:v>2956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EEA-4018-B317-B59571950EAF}"/>
            </c:ext>
          </c:extLst>
        </c:ser>
        <c:ser>
          <c:idx val="12"/>
          <c:order val="12"/>
          <c:tx>
            <c:strRef>
              <c:f>'10.E_LET_R'!$Y$34</c:f>
              <c:strCache>
                <c:ptCount val="1"/>
                <c:pt idx="0">
                  <c:v>40Ar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'10.E_LET_R'!$Y$35:$Y$39</c:f>
              <c:numCache>
                <c:formatCode>0.00E+00</c:formatCode>
                <c:ptCount val="5"/>
                <c:pt idx="0">
                  <c:v>1.1659999999999999</c:v>
                </c:pt>
                <c:pt idx="1">
                  <c:v>0.25700000000000001</c:v>
                </c:pt>
                <c:pt idx="2">
                  <c:v>4.0509999999999997E-2</c:v>
                </c:pt>
                <c:pt idx="3">
                  <c:v>5.5240000000000003E-3</c:v>
                </c:pt>
                <c:pt idx="4">
                  <c:v>6.9870000000000002E-4</c:v>
                </c:pt>
              </c:numCache>
            </c:numRef>
          </c:xVal>
          <c:yVal>
            <c:numRef>
              <c:f>'10.E_LET_R'!$AA$35:$AA$39</c:f>
              <c:numCache>
                <c:formatCode>0.00E+00</c:formatCode>
                <c:ptCount val="5"/>
                <c:pt idx="0">
                  <c:v>0.42169999999999996</c:v>
                </c:pt>
                <c:pt idx="1">
                  <c:v>2.76</c:v>
                </c:pt>
                <c:pt idx="2">
                  <c:v>12.54</c:v>
                </c:pt>
                <c:pt idx="3">
                  <c:v>130.47</c:v>
                </c:pt>
                <c:pt idx="4">
                  <c:v>5100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EEA-4018-B317-B59571950EAF}"/>
            </c:ext>
          </c:extLst>
        </c:ser>
        <c:ser>
          <c:idx val="13"/>
          <c:order val="13"/>
          <c:tx>
            <c:strRef>
              <c:f>'10.E_LET_R'!$AD$34</c:f>
              <c:strCache>
                <c:ptCount val="1"/>
                <c:pt idx="0">
                  <c:v>12C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009999"/>
                </a:solidFill>
              </a:ln>
            </c:spPr>
          </c:marker>
          <c:xVal>
            <c:numRef>
              <c:f>'10.E_LET_R'!$AD$35:$AD$39</c:f>
              <c:numCache>
                <c:formatCode>0.00E+00</c:formatCode>
                <c:ptCount val="5"/>
                <c:pt idx="0">
                  <c:v>0.16420000000000001</c:v>
                </c:pt>
                <c:pt idx="1">
                  <c:v>3.245E-2</c:v>
                </c:pt>
                <c:pt idx="2">
                  <c:v>4.8900000000000002E-3</c:v>
                </c:pt>
                <c:pt idx="3">
                  <c:v>6.5240000000000003E-4</c:v>
                </c:pt>
                <c:pt idx="4">
                  <c:v>8.1479999999999999E-5</c:v>
                </c:pt>
              </c:numCache>
            </c:numRef>
          </c:xVal>
          <c:yVal>
            <c:numRef>
              <c:f>'10.E_LET_R'!$AF$35:$AF$39</c:f>
              <c:numCache>
                <c:formatCode>0.00E+00</c:formatCode>
                <c:ptCount val="5"/>
                <c:pt idx="0">
                  <c:v>0.33340000000000003</c:v>
                </c:pt>
                <c:pt idx="1">
                  <c:v>1.7600000000000002</c:v>
                </c:pt>
                <c:pt idx="2">
                  <c:v>11.44</c:v>
                </c:pt>
                <c:pt idx="3">
                  <c:v>245.35</c:v>
                </c:pt>
                <c:pt idx="4">
                  <c:v>14200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EEA-4018-B317-B59571950EAF}"/>
            </c:ext>
          </c:extLst>
        </c:ser>
        <c:ser>
          <c:idx val="14"/>
          <c:order val="14"/>
          <c:tx>
            <c:strRef>
              <c:f>'10.E_LET_R'!$AI$34</c:f>
              <c:strCache>
                <c:ptCount val="1"/>
                <c:pt idx="0">
                  <c:v>4He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808000"/>
                </a:solidFill>
              </a:ln>
            </c:spPr>
          </c:marker>
          <c:xVal>
            <c:numRef>
              <c:f>'10.E_LET_R'!$AI$35:$AI$39</c:f>
              <c:numCache>
                <c:formatCode>0.00E+00</c:formatCode>
                <c:ptCount val="5"/>
                <c:pt idx="0">
                  <c:v>2.068E-2</c:v>
                </c:pt>
                <c:pt idx="1">
                  <c:v>3.8670000000000002E-3</c:v>
                </c:pt>
                <c:pt idx="2">
                  <c:v>5.6939999999999996E-4</c:v>
                </c:pt>
                <c:pt idx="3">
                  <c:v>7.5069999999999998E-5</c:v>
                </c:pt>
                <c:pt idx="4">
                  <c:v>9.3109999999999995E-6</c:v>
                </c:pt>
              </c:numCache>
            </c:numRef>
          </c:xVal>
          <c:yVal>
            <c:numRef>
              <c:f>'10.E_LET_R'!$AK$35:$AK$39</c:f>
              <c:numCache>
                <c:formatCode>0.00E+00</c:formatCode>
                <c:ptCount val="5"/>
                <c:pt idx="0">
                  <c:v>0.35439999999999999</c:v>
                </c:pt>
                <c:pt idx="1">
                  <c:v>1.68</c:v>
                </c:pt>
                <c:pt idx="2">
                  <c:v>17.77</c:v>
                </c:pt>
                <c:pt idx="3">
                  <c:v>711.68</c:v>
                </c:pt>
                <c:pt idx="4">
                  <c:v>41870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EEA-4018-B317-B59571950EAF}"/>
            </c:ext>
          </c:extLst>
        </c:ser>
        <c:ser>
          <c:idx val="15"/>
          <c:order val="15"/>
          <c:tx>
            <c:strRef>
              <c:f>'10.E_LET_R'!$AN$34</c:f>
              <c:strCache>
                <c:ptCount val="1"/>
                <c:pt idx="0">
                  <c:v>1H En</c:v>
                </c:pt>
              </c:strCache>
            </c:strRef>
          </c:tx>
          <c:spPr>
            <a:ln w="12700">
              <a:noFill/>
              <a:prstDash val="sysDash"/>
            </a:ln>
          </c:spPr>
          <c:marker>
            <c:symbol val="circle"/>
            <c:size val="6"/>
            <c:spPr>
              <a:noFill/>
              <a:ln>
                <a:solidFill>
                  <a:srgbClr val="663300"/>
                </a:solidFill>
              </a:ln>
            </c:spPr>
          </c:marker>
          <c:xVal>
            <c:numRef>
              <c:f>'10.E_LET_R'!$AN$35:$AN$39</c:f>
              <c:numCache>
                <c:formatCode>0.00E+00</c:formatCode>
                <c:ptCount val="5"/>
                <c:pt idx="0">
                  <c:v>4.189E-3</c:v>
                </c:pt>
                <c:pt idx="1">
                  <c:v>8.6039999999999999E-4</c:v>
                </c:pt>
                <c:pt idx="2">
                  <c:v>1.317E-4</c:v>
                </c:pt>
                <c:pt idx="3">
                  <c:v>1.772E-5</c:v>
                </c:pt>
                <c:pt idx="4">
                  <c:v>2.2230000000000001E-6</c:v>
                </c:pt>
              </c:numCache>
            </c:numRef>
          </c:xVal>
          <c:yVal>
            <c:numRef>
              <c:f>'10.E_LET_R'!$AP$35:$AP$39</c:f>
              <c:numCache>
                <c:formatCode>0.00E+00</c:formatCode>
                <c:ptCount val="5"/>
                <c:pt idx="0">
                  <c:v>0.13389999999999999</c:v>
                </c:pt>
                <c:pt idx="1">
                  <c:v>0.86869999999999992</c:v>
                </c:pt>
                <c:pt idx="2">
                  <c:v>16.399999999999999</c:v>
                </c:pt>
                <c:pt idx="3">
                  <c:v>713.38</c:v>
                </c:pt>
                <c:pt idx="4">
                  <c:v>41870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EEA-4018-B317-B59571950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05536"/>
        <c:axId val="572705144"/>
        <c:extLst/>
      </c:scatterChart>
      <c:valAx>
        <c:axId val="572705536"/>
        <c:scaling>
          <c:logBase val="10"/>
          <c:orientation val="minMax"/>
          <c:max val="200"/>
          <c:min val="1.0000000000000003E-4"/>
        </c:scaling>
        <c:delete val="0"/>
        <c:axPos val="b"/>
        <c:numFmt formatCode="General" sourceLinked="0"/>
        <c:majorTickMark val="cross"/>
        <c:minorTickMark val="out"/>
        <c:tickLblPos val="none"/>
        <c:spPr>
          <a:ln w="6350">
            <a:solidFill>
              <a:schemeClr val="tx1"/>
            </a:solidFill>
          </a:ln>
        </c:spPr>
        <c:crossAx val="572705144"/>
        <c:crosses val="autoZero"/>
        <c:crossBetween val="midCat"/>
      </c:valAx>
      <c:valAx>
        <c:axId val="572705144"/>
        <c:scaling>
          <c:logBase val="10"/>
          <c:orientation val="minMax"/>
          <c:max val="5000"/>
          <c:min val="1.0000000000000002E-2"/>
        </c:scaling>
        <c:delete val="0"/>
        <c:axPos val="l"/>
        <c:numFmt formatCode="General" sourceLinked="0"/>
        <c:majorTickMark val="cross"/>
        <c:minorTickMark val="out"/>
        <c:tickLblPos val="none"/>
        <c:spPr>
          <a:ln w="6350">
            <a:solidFill>
              <a:schemeClr val="tx1"/>
            </a:solidFill>
          </a:ln>
        </c:spPr>
        <c:crossAx val="572705536"/>
        <c:crosses val="autoZero"/>
        <c:crossBetween val="midCat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'10.E_LET_R'!$M$4</c:f>
          <c:strCache>
            <c:ptCount val="1"/>
            <c:pt idx="0">
              <c:v>Target= Si</c:v>
            </c:pt>
          </c:strCache>
        </c:strRef>
      </c:tx>
      <c:layout>
        <c:manualLayout>
          <c:xMode val="edge"/>
          <c:yMode val="edge"/>
          <c:x val="5.4583279549072758E-2"/>
          <c:y val="5.8577405857740586E-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'10.E_LET_R'!$D$40</c:f>
              <c:strCache>
                <c:ptCount val="1"/>
                <c:pt idx="0">
                  <c:v>238U LETe</c:v>
                </c:pt>
              </c:strCache>
            </c:strRef>
          </c:tx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'10.E_LET_R'!$D$41:$D$94</c:f>
              <c:numCache>
                <c:formatCode>0.00E+00</c:formatCode>
                <c:ptCount val="54"/>
                <c:pt idx="0">
                  <c:v>1.07012</c:v>
                </c:pt>
                <c:pt idx="1">
                  <c:v>1.3106</c:v>
                </c:pt>
                <c:pt idx="2">
                  <c:v>1.51308</c:v>
                </c:pt>
                <c:pt idx="3">
                  <c:v>1.8527799999999999</c:v>
                </c:pt>
                <c:pt idx="4">
                  <c:v>2.1397599999999999</c:v>
                </c:pt>
                <c:pt idx="5">
                  <c:v>2.3928000000000003</c:v>
                </c:pt>
                <c:pt idx="6">
                  <c:v>2.62148</c:v>
                </c:pt>
                <c:pt idx="7">
                  <c:v>3.0262000000000002</c:v>
                </c:pt>
                <c:pt idx="8">
                  <c:v>3.3835600000000001</c:v>
                </c:pt>
                <c:pt idx="9">
                  <c:v>4.1443200000000004</c:v>
                </c:pt>
                <c:pt idx="10">
                  <c:v>4.7746399999999998</c:v>
                </c:pt>
                <c:pt idx="11">
                  <c:v>5.9814800000000004</c:v>
                </c:pt>
                <c:pt idx="12">
                  <c:v>6.8435199999999998</c:v>
                </c:pt>
                <c:pt idx="13">
                  <c:v>7.358200000000001</c:v>
                </c:pt>
                <c:pt idx="14">
                  <c:v>7.6743999999999994</c:v>
                </c:pt>
                <c:pt idx="15">
                  <c:v>8.1048799999999996</c:v>
                </c:pt>
                <c:pt idx="16">
                  <c:v>8.5379199999999997</c:v>
                </c:pt>
                <c:pt idx="17">
                  <c:v>9.9566400000000002</c:v>
                </c:pt>
                <c:pt idx="18">
                  <c:v>11.603999999999999</c:v>
                </c:pt>
                <c:pt idx="19">
                  <c:v>14.571399999999999</c:v>
                </c:pt>
                <c:pt idx="20">
                  <c:v>16.6692</c:v>
                </c:pt>
                <c:pt idx="21">
                  <c:v>18.022000000000002</c:v>
                </c:pt>
                <c:pt idx="22">
                  <c:v>18.868400000000001</c:v>
                </c:pt>
                <c:pt idx="23">
                  <c:v>19.9176</c:v>
                </c:pt>
                <c:pt idx="24">
                  <c:v>20.860800000000001</c:v>
                </c:pt>
                <c:pt idx="25">
                  <c:v>24.367600000000003</c:v>
                </c:pt>
                <c:pt idx="26">
                  <c:v>29.188000000000002</c:v>
                </c:pt>
                <c:pt idx="27">
                  <c:v>39.337200000000003</c:v>
                </c:pt>
                <c:pt idx="28">
                  <c:v>48.228400000000001</c:v>
                </c:pt>
                <c:pt idx="29">
                  <c:v>55.667000000000002</c:v>
                </c:pt>
                <c:pt idx="30">
                  <c:v>61.8964</c:v>
                </c:pt>
                <c:pt idx="31">
                  <c:v>71.8536</c:v>
                </c:pt>
                <c:pt idx="32">
                  <c:v>79.674000000000007</c:v>
                </c:pt>
                <c:pt idx="33">
                  <c:v>93.921999999999997</c:v>
                </c:pt>
                <c:pt idx="34">
                  <c:v>103.72</c:v>
                </c:pt>
                <c:pt idx="35">
                  <c:v>113.236</c:v>
                </c:pt>
                <c:pt idx="36">
                  <c:v>117.672</c:v>
                </c:pt>
                <c:pt idx="37">
                  <c:v>119.26</c:v>
                </c:pt>
                <c:pt idx="38">
                  <c:v>119.116</c:v>
                </c:pt>
                <c:pt idx="39">
                  <c:v>116.42</c:v>
                </c:pt>
                <c:pt idx="40">
                  <c:v>112.456</c:v>
                </c:pt>
                <c:pt idx="41">
                  <c:v>101.91200000000001</c:v>
                </c:pt>
                <c:pt idx="42">
                  <c:v>92.931600000000003</c:v>
                </c:pt>
                <c:pt idx="43">
                  <c:v>79.967799999999997</c:v>
                </c:pt>
                <c:pt idx="44">
                  <c:v>69.720399999999998</c:v>
                </c:pt>
                <c:pt idx="45">
                  <c:v>61.993000000000002</c:v>
                </c:pt>
                <c:pt idx="46">
                  <c:v>56.088000000000001</c:v>
                </c:pt>
                <c:pt idx="47">
                  <c:v>47.631599999999999</c:v>
                </c:pt>
                <c:pt idx="48">
                  <c:v>41.803199999999997</c:v>
                </c:pt>
                <c:pt idx="49">
                  <c:v>32.945999999999998</c:v>
                </c:pt>
                <c:pt idx="50">
                  <c:v>28.022399999999998</c:v>
                </c:pt>
                <c:pt idx="51">
                  <c:v>22.659800000000001</c:v>
                </c:pt>
                <c:pt idx="52">
                  <c:v>19.841999999999999</c:v>
                </c:pt>
                <c:pt idx="53">
                  <c:v>18.120999999999999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'10.E_LET_R'!$I$40</c:f>
              <c:strCache>
                <c:ptCount val="1"/>
                <c:pt idx="0">
                  <c:v>197Au LETe</c:v>
                </c:pt>
              </c:strCache>
            </c:strRef>
          </c:tx>
          <c:spPr>
            <a:ln w="19050">
              <a:solidFill>
                <a:srgbClr val="6600FF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'10.E_LET_R'!$I$41:$I$94</c:f>
              <c:numCache>
                <c:formatCode>0.00E+00</c:formatCode>
                <c:ptCount val="54"/>
                <c:pt idx="0">
                  <c:v>0.84167499999999995</c:v>
                </c:pt>
                <c:pt idx="1">
                  <c:v>1.0310079999999999</c:v>
                </c:pt>
                <c:pt idx="2">
                  <c:v>1.1906399999999999</c:v>
                </c:pt>
                <c:pt idx="3">
                  <c:v>1.45784</c:v>
                </c:pt>
                <c:pt idx="4">
                  <c:v>1.68292</c:v>
                </c:pt>
                <c:pt idx="5">
                  <c:v>1.8823000000000001</c:v>
                </c:pt>
                <c:pt idx="6">
                  <c:v>2.0619800000000001</c:v>
                </c:pt>
                <c:pt idx="7">
                  <c:v>2.38076</c:v>
                </c:pt>
                <c:pt idx="8">
                  <c:v>2.6614499999999999</c:v>
                </c:pt>
                <c:pt idx="9">
                  <c:v>3.2598000000000003</c:v>
                </c:pt>
                <c:pt idx="10">
                  <c:v>3.8075199999999998</c:v>
                </c:pt>
                <c:pt idx="11">
                  <c:v>5.3936999999999999</c:v>
                </c:pt>
                <c:pt idx="12">
                  <c:v>5.9541199999999996</c:v>
                </c:pt>
                <c:pt idx="13">
                  <c:v>6.298</c:v>
                </c:pt>
                <c:pt idx="14">
                  <c:v>6.5848000000000004</c:v>
                </c:pt>
                <c:pt idx="15">
                  <c:v>7.0952400000000004</c:v>
                </c:pt>
                <c:pt idx="16">
                  <c:v>7.5622000000000007</c:v>
                </c:pt>
                <c:pt idx="17">
                  <c:v>8.5825199999999988</c:v>
                </c:pt>
                <c:pt idx="18">
                  <c:v>9.3855599999999999</c:v>
                </c:pt>
                <c:pt idx="19">
                  <c:v>10.452199999999999</c:v>
                </c:pt>
                <c:pt idx="20">
                  <c:v>11.096400000000001</c:v>
                </c:pt>
                <c:pt idx="21">
                  <c:v>11.5755</c:v>
                </c:pt>
                <c:pt idx="22">
                  <c:v>12.036799999999999</c:v>
                </c:pt>
                <c:pt idx="23">
                  <c:v>13.1884</c:v>
                </c:pt>
                <c:pt idx="24">
                  <c:v>14.705500000000001</c:v>
                </c:pt>
                <c:pt idx="25">
                  <c:v>19.544200000000004</c:v>
                </c:pt>
                <c:pt idx="26">
                  <c:v>24.775600000000001</c:v>
                </c:pt>
                <c:pt idx="27">
                  <c:v>34.353200000000001</c:v>
                </c:pt>
                <c:pt idx="28">
                  <c:v>42.321600000000004</c:v>
                </c:pt>
                <c:pt idx="29">
                  <c:v>48.963000000000001</c:v>
                </c:pt>
                <c:pt idx="30">
                  <c:v>54.523000000000003</c:v>
                </c:pt>
                <c:pt idx="31">
                  <c:v>63.2468</c:v>
                </c:pt>
                <c:pt idx="32">
                  <c:v>69.790999999999997</c:v>
                </c:pt>
                <c:pt idx="33">
                  <c:v>80.913199999999989</c:v>
                </c:pt>
                <c:pt idx="34">
                  <c:v>87.799599999999998</c:v>
                </c:pt>
                <c:pt idx="35">
                  <c:v>92.829599999999999</c:v>
                </c:pt>
                <c:pt idx="36">
                  <c:v>94.135199999999998</c:v>
                </c:pt>
                <c:pt idx="37">
                  <c:v>93.701499999999996</c:v>
                </c:pt>
                <c:pt idx="38">
                  <c:v>92.459599999999995</c:v>
                </c:pt>
                <c:pt idx="39">
                  <c:v>89.123599999999996</c:v>
                </c:pt>
                <c:pt idx="40">
                  <c:v>85.640999999999991</c:v>
                </c:pt>
                <c:pt idx="41">
                  <c:v>77.903999999999996</c:v>
                </c:pt>
                <c:pt idx="42">
                  <c:v>71.384399999999999</c:v>
                </c:pt>
                <c:pt idx="43">
                  <c:v>60.141600000000004</c:v>
                </c:pt>
                <c:pt idx="44">
                  <c:v>52.796800000000005</c:v>
                </c:pt>
                <c:pt idx="45">
                  <c:v>47.201500000000003</c:v>
                </c:pt>
                <c:pt idx="46">
                  <c:v>42.8108</c:v>
                </c:pt>
                <c:pt idx="47">
                  <c:v>36.388800000000003</c:v>
                </c:pt>
                <c:pt idx="48">
                  <c:v>31.952999999999999</c:v>
                </c:pt>
                <c:pt idx="49">
                  <c:v>25.154</c:v>
                </c:pt>
                <c:pt idx="50">
                  <c:v>21.334799999999998</c:v>
                </c:pt>
                <c:pt idx="51">
                  <c:v>17.206800000000001</c:v>
                </c:pt>
                <c:pt idx="52">
                  <c:v>15.041599999999999</c:v>
                </c:pt>
                <c:pt idx="53">
                  <c:v>13.706999999999999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'10.E_LET_R'!$N$40</c:f>
              <c:strCache>
                <c:ptCount val="1"/>
                <c:pt idx="0">
                  <c:v>136Xe LETe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'10.E_LET_R'!$N$41:$N$94</c:f>
              <c:numCache>
                <c:formatCode>0.00E+00</c:formatCode>
                <c:ptCount val="54"/>
                <c:pt idx="0">
                  <c:v>0.45488000000000001</c:v>
                </c:pt>
                <c:pt idx="1">
                  <c:v>0.55706</c:v>
                </c:pt>
                <c:pt idx="2">
                  <c:v>0.64328800000000008</c:v>
                </c:pt>
                <c:pt idx="3">
                  <c:v>0.78778400000000004</c:v>
                </c:pt>
                <c:pt idx="4">
                  <c:v>0.90978800000000004</c:v>
                </c:pt>
                <c:pt idx="5">
                  <c:v>1.0170399999999999</c:v>
                </c:pt>
                <c:pt idx="6">
                  <c:v>1.11372</c:v>
                </c:pt>
                <c:pt idx="7">
                  <c:v>1.2868000000000002</c:v>
                </c:pt>
                <c:pt idx="8">
                  <c:v>1.4387999999999999</c:v>
                </c:pt>
                <c:pt idx="9">
                  <c:v>1.7619600000000002</c:v>
                </c:pt>
                <c:pt idx="10">
                  <c:v>2.0398800000000001</c:v>
                </c:pt>
                <c:pt idx="11">
                  <c:v>2.5846400000000003</c:v>
                </c:pt>
                <c:pt idx="12">
                  <c:v>2.8854799999999998</c:v>
                </c:pt>
                <c:pt idx="13">
                  <c:v>3.1179999999999999</c:v>
                </c:pt>
                <c:pt idx="14">
                  <c:v>3.32884</c:v>
                </c:pt>
                <c:pt idx="15">
                  <c:v>3.7341199999999999</c:v>
                </c:pt>
                <c:pt idx="16">
                  <c:v>4.149</c:v>
                </c:pt>
                <c:pt idx="17">
                  <c:v>5.2379600000000002</c:v>
                </c:pt>
                <c:pt idx="18">
                  <c:v>6.3313599999999992</c:v>
                </c:pt>
                <c:pt idx="19">
                  <c:v>8.3382000000000005</c:v>
                </c:pt>
                <c:pt idx="20">
                  <c:v>10.05824</c:v>
                </c:pt>
                <c:pt idx="21">
                  <c:v>11.536000000000001</c:v>
                </c:pt>
                <c:pt idx="22">
                  <c:v>12.834</c:v>
                </c:pt>
                <c:pt idx="23">
                  <c:v>15.134</c:v>
                </c:pt>
                <c:pt idx="24">
                  <c:v>17.198</c:v>
                </c:pt>
                <c:pt idx="25">
                  <c:v>21.784800000000001</c:v>
                </c:pt>
                <c:pt idx="26">
                  <c:v>25.735599999999998</c:v>
                </c:pt>
                <c:pt idx="27">
                  <c:v>32.083600000000004</c:v>
                </c:pt>
                <c:pt idx="28">
                  <c:v>36.963200000000001</c:v>
                </c:pt>
                <c:pt idx="29">
                  <c:v>40.876000000000005</c:v>
                </c:pt>
                <c:pt idx="30">
                  <c:v>44.142400000000002</c:v>
                </c:pt>
                <c:pt idx="31">
                  <c:v>49.428800000000003</c:v>
                </c:pt>
                <c:pt idx="32">
                  <c:v>53.578000000000003</c:v>
                </c:pt>
                <c:pt idx="33">
                  <c:v>60.933199999999999</c:v>
                </c:pt>
                <c:pt idx="34">
                  <c:v>65.633600000000001</c:v>
                </c:pt>
                <c:pt idx="35">
                  <c:v>68.777199999999993</c:v>
                </c:pt>
                <c:pt idx="36">
                  <c:v>69.163200000000003</c:v>
                </c:pt>
                <c:pt idx="37">
                  <c:v>68.144000000000005</c:v>
                </c:pt>
                <c:pt idx="38">
                  <c:v>66.499200000000002</c:v>
                </c:pt>
                <c:pt idx="39">
                  <c:v>62.587599999999995</c:v>
                </c:pt>
                <c:pt idx="40">
                  <c:v>58.675999999999995</c:v>
                </c:pt>
                <c:pt idx="41">
                  <c:v>50.380399999999995</c:v>
                </c:pt>
                <c:pt idx="42">
                  <c:v>44.043199999999999</c:v>
                </c:pt>
                <c:pt idx="43">
                  <c:v>35.227599999999995</c:v>
                </c:pt>
                <c:pt idx="44">
                  <c:v>29.594799999999999</c:v>
                </c:pt>
                <c:pt idx="45">
                  <c:v>25.696000000000002</c:v>
                </c:pt>
                <c:pt idx="46">
                  <c:v>22.8248</c:v>
                </c:pt>
                <c:pt idx="47">
                  <c:v>18.866399999999999</c:v>
                </c:pt>
                <c:pt idx="48">
                  <c:v>16.27</c:v>
                </c:pt>
                <c:pt idx="49">
                  <c:v>12.5144</c:v>
                </c:pt>
                <c:pt idx="50">
                  <c:v>10.454400000000001</c:v>
                </c:pt>
                <c:pt idx="51">
                  <c:v>8.30532</c:v>
                </c:pt>
                <c:pt idx="52">
                  <c:v>7.1983600000000001</c:v>
                </c:pt>
                <c:pt idx="53">
                  <c:v>6.5404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'10.E_LET_R'!$S$40</c:f>
              <c:strCache>
                <c:ptCount val="1"/>
                <c:pt idx="0">
                  <c:v>84Kr LETe</c:v>
                </c:pt>
              </c:strCache>
            </c:strRef>
          </c:tx>
          <c:spPr>
            <a:ln w="1905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'10.E_LET_R'!$S$41:$S$94</c:f>
              <c:numCache>
                <c:formatCode>0.00E+00</c:formatCode>
                <c:ptCount val="54"/>
                <c:pt idx="0">
                  <c:v>0.37572</c:v>
                </c:pt>
                <c:pt idx="1">
                  <c:v>0.46024000000000004</c:v>
                </c:pt>
                <c:pt idx="2">
                  <c:v>0.53149999999999997</c:v>
                </c:pt>
                <c:pt idx="3">
                  <c:v>0.65093599999999996</c:v>
                </c:pt>
                <c:pt idx="4">
                  <c:v>0.75157600000000002</c:v>
                </c:pt>
                <c:pt idx="5">
                  <c:v>0.84008000000000005</c:v>
                </c:pt>
                <c:pt idx="6">
                  <c:v>0.92058400000000007</c:v>
                </c:pt>
                <c:pt idx="7">
                  <c:v>1.0631600000000001</c:v>
                </c:pt>
                <c:pt idx="8">
                  <c:v>1.1879999999999999</c:v>
                </c:pt>
                <c:pt idx="9">
                  <c:v>1.4558</c:v>
                </c:pt>
                <c:pt idx="10">
                  <c:v>1.6512</c:v>
                </c:pt>
                <c:pt idx="11">
                  <c:v>1.38828</c:v>
                </c:pt>
                <c:pt idx="12">
                  <c:v>1.66448</c:v>
                </c:pt>
                <c:pt idx="13">
                  <c:v>1.9512</c:v>
                </c:pt>
                <c:pt idx="14">
                  <c:v>2.1831200000000002</c:v>
                </c:pt>
                <c:pt idx="15">
                  <c:v>2.5149599999999999</c:v>
                </c:pt>
                <c:pt idx="16">
                  <c:v>2.7806000000000002</c:v>
                </c:pt>
                <c:pt idx="17">
                  <c:v>3.4618000000000002</c:v>
                </c:pt>
                <c:pt idx="18">
                  <c:v>4.2309999999999999</c:v>
                </c:pt>
                <c:pt idx="19">
                  <c:v>5.8400400000000001</c:v>
                </c:pt>
                <c:pt idx="20">
                  <c:v>7.3304800000000006</c:v>
                </c:pt>
                <c:pt idx="21">
                  <c:v>8.6376000000000008</c:v>
                </c:pt>
                <c:pt idx="22">
                  <c:v>9.7931600000000003</c:v>
                </c:pt>
                <c:pt idx="23">
                  <c:v>11.7432</c:v>
                </c:pt>
                <c:pt idx="24">
                  <c:v>13.412000000000001</c:v>
                </c:pt>
                <c:pt idx="25">
                  <c:v>16.952000000000002</c:v>
                </c:pt>
                <c:pt idx="26">
                  <c:v>19.900000000000002</c:v>
                </c:pt>
                <c:pt idx="27">
                  <c:v>24.467200000000002</c:v>
                </c:pt>
                <c:pt idx="28">
                  <c:v>27.730800000000002</c:v>
                </c:pt>
                <c:pt idx="29">
                  <c:v>30.122</c:v>
                </c:pt>
                <c:pt idx="30">
                  <c:v>31.994400000000002</c:v>
                </c:pt>
                <c:pt idx="31">
                  <c:v>34.6616</c:v>
                </c:pt>
                <c:pt idx="32">
                  <c:v>36.49</c:v>
                </c:pt>
                <c:pt idx="33">
                  <c:v>39.251999999999995</c:v>
                </c:pt>
                <c:pt idx="34">
                  <c:v>40.667999999999999</c:v>
                </c:pt>
                <c:pt idx="35">
                  <c:v>40.643999999999998</c:v>
                </c:pt>
                <c:pt idx="36">
                  <c:v>39.735999999999997</c:v>
                </c:pt>
                <c:pt idx="37">
                  <c:v>38.423999999999999</c:v>
                </c:pt>
                <c:pt idx="38">
                  <c:v>36.968800000000002</c:v>
                </c:pt>
                <c:pt idx="39">
                  <c:v>34.001600000000003</c:v>
                </c:pt>
                <c:pt idx="40">
                  <c:v>31.263999999999999</c:v>
                </c:pt>
                <c:pt idx="41">
                  <c:v>25.655999999999999</c:v>
                </c:pt>
                <c:pt idx="42">
                  <c:v>21.606000000000002</c:v>
                </c:pt>
                <c:pt idx="43">
                  <c:v>16.8</c:v>
                </c:pt>
                <c:pt idx="44">
                  <c:v>13.911999999999999</c:v>
                </c:pt>
                <c:pt idx="45">
                  <c:v>11.965999999999999</c:v>
                </c:pt>
                <c:pt idx="46">
                  <c:v>10.535679999999999</c:v>
                </c:pt>
                <c:pt idx="47">
                  <c:v>8.6339600000000001</c:v>
                </c:pt>
                <c:pt idx="48">
                  <c:v>7.4143999999999997</c:v>
                </c:pt>
                <c:pt idx="49">
                  <c:v>5.6210000000000004</c:v>
                </c:pt>
                <c:pt idx="50">
                  <c:v>4.6705999999999994</c:v>
                </c:pt>
                <c:pt idx="51">
                  <c:v>3.6884399999999995</c:v>
                </c:pt>
                <c:pt idx="52">
                  <c:v>3.1905999999999999</c:v>
                </c:pt>
                <c:pt idx="53">
                  <c:v>2.8961999999999999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'10.E_LET_R'!$X$40</c:f>
              <c:strCache>
                <c:ptCount val="1"/>
                <c:pt idx="0">
                  <c:v>40Ar LETe</c:v>
                </c:pt>
              </c:strCache>
            </c:strRef>
          </c:tx>
          <c:spPr>
            <a:ln w="1905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'10.E_LET_R'!$X$41:$X$94</c:f>
              <c:numCache>
                <c:formatCode>0.00E+00</c:formatCode>
                <c:ptCount val="54"/>
                <c:pt idx="0">
                  <c:v>0.28079999999999999</c:v>
                </c:pt>
                <c:pt idx="1">
                  <c:v>0.34389999999999998</c:v>
                </c:pt>
                <c:pt idx="2">
                  <c:v>0.39710000000000001</c:v>
                </c:pt>
                <c:pt idx="3">
                  <c:v>0.4864</c:v>
                </c:pt>
                <c:pt idx="4">
                  <c:v>0.56159999999999999</c:v>
                </c:pt>
                <c:pt idx="5">
                  <c:v>0.62790000000000001</c:v>
                </c:pt>
                <c:pt idx="6">
                  <c:v>0.68759999999999999</c:v>
                </c:pt>
                <c:pt idx="7">
                  <c:v>0.79420000000000002</c:v>
                </c:pt>
                <c:pt idx="8">
                  <c:v>0.88800000000000001</c:v>
                </c:pt>
                <c:pt idx="9">
                  <c:v>1.0880000000000001</c:v>
                </c:pt>
                <c:pt idx="10">
                  <c:v>1.256</c:v>
                </c:pt>
                <c:pt idx="11">
                  <c:v>1.6850000000000001</c:v>
                </c:pt>
                <c:pt idx="12">
                  <c:v>1.8859999999999999</c:v>
                </c:pt>
                <c:pt idx="13">
                  <c:v>2.0230000000000001</c:v>
                </c:pt>
                <c:pt idx="14">
                  <c:v>2.1358000000000001</c:v>
                </c:pt>
                <c:pt idx="15">
                  <c:v>2.3431999999999999</c:v>
                </c:pt>
                <c:pt idx="16">
                  <c:v>2.552</c:v>
                </c:pt>
                <c:pt idx="17">
                  <c:v>3.105</c:v>
                </c:pt>
                <c:pt idx="18">
                  <c:v>3.6659999999999999</c:v>
                </c:pt>
                <c:pt idx="19">
                  <c:v>4.7</c:v>
                </c:pt>
                <c:pt idx="20">
                  <c:v>5.577</c:v>
                </c:pt>
                <c:pt idx="21">
                  <c:v>6.3159999999999998</c:v>
                </c:pt>
                <c:pt idx="22">
                  <c:v>6.9512</c:v>
                </c:pt>
                <c:pt idx="23">
                  <c:v>8.0307999999999993</c:v>
                </c:pt>
                <c:pt idx="24">
                  <c:v>8.9440000000000008</c:v>
                </c:pt>
                <c:pt idx="25">
                  <c:v>10.810000000000002</c:v>
                </c:pt>
                <c:pt idx="26">
                  <c:v>12.28</c:v>
                </c:pt>
                <c:pt idx="27">
                  <c:v>14.410000000000002</c:v>
                </c:pt>
                <c:pt idx="28">
                  <c:v>15.84</c:v>
                </c:pt>
                <c:pt idx="29">
                  <c:v>16.829999999999998</c:v>
                </c:pt>
                <c:pt idx="30">
                  <c:v>17.5</c:v>
                </c:pt>
                <c:pt idx="31">
                  <c:v>18.257999999999999</c:v>
                </c:pt>
                <c:pt idx="32">
                  <c:v>18.57</c:v>
                </c:pt>
                <c:pt idx="33">
                  <c:v>18.510000000000002</c:v>
                </c:pt>
                <c:pt idx="34">
                  <c:v>18.04</c:v>
                </c:pt>
                <c:pt idx="35">
                  <c:v>16.41</c:v>
                </c:pt>
                <c:pt idx="36">
                  <c:v>14.97</c:v>
                </c:pt>
                <c:pt idx="37">
                  <c:v>13.74</c:v>
                </c:pt>
                <c:pt idx="38">
                  <c:v>12.693999999999999</c:v>
                </c:pt>
                <c:pt idx="39">
                  <c:v>11.012</c:v>
                </c:pt>
                <c:pt idx="40">
                  <c:v>9.74</c:v>
                </c:pt>
                <c:pt idx="41">
                  <c:v>7.601</c:v>
                </c:pt>
                <c:pt idx="42">
                  <c:v>6.27</c:v>
                </c:pt>
                <c:pt idx="43">
                  <c:v>4.7690000000000001</c:v>
                </c:pt>
                <c:pt idx="44">
                  <c:v>3.88</c:v>
                </c:pt>
                <c:pt idx="45">
                  <c:v>3.2949999999999999</c:v>
                </c:pt>
                <c:pt idx="46">
                  <c:v>2.8727999999999998</c:v>
                </c:pt>
                <c:pt idx="47">
                  <c:v>2.3102</c:v>
                </c:pt>
                <c:pt idx="48">
                  <c:v>1.958</c:v>
                </c:pt>
                <c:pt idx="49">
                  <c:v>1.4690000000000001</c:v>
                </c:pt>
                <c:pt idx="50">
                  <c:v>1.2150000000000001</c:v>
                </c:pt>
                <c:pt idx="51">
                  <c:v>0.95420000000000005</c:v>
                </c:pt>
                <c:pt idx="52">
                  <c:v>0.8226</c:v>
                </c:pt>
                <c:pt idx="53">
                  <c:v>0.74460000000000004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'10.E_LET_R'!$AC$40</c:f>
              <c:strCache>
                <c:ptCount val="1"/>
                <c:pt idx="0">
                  <c:v>12C LETe</c:v>
                </c:pt>
              </c:strCache>
            </c:strRef>
          </c:tx>
          <c:spPr>
            <a:ln w="19050">
              <a:solidFill>
                <a:srgbClr val="009999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'10.E_LET_R'!$AC$41:$AC$94</c:f>
              <c:numCache>
                <c:formatCode>0.00E+00</c:formatCode>
                <c:ptCount val="54"/>
                <c:pt idx="0">
                  <c:v>0.14299999999999999</c:v>
                </c:pt>
                <c:pt idx="1">
                  <c:v>0.17510000000000003</c:v>
                </c:pt>
                <c:pt idx="2">
                  <c:v>0.20216000000000001</c:v>
                </c:pt>
                <c:pt idx="3">
                  <c:v>0.24764000000000003</c:v>
                </c:pt>
                <c:pt idx="4">
                  <c:v>0.28589999999999999</c:v>
                </c:pt>
                <c:pt idx="5">
                  <c:v>0.31979999999999997</c:v>
                </c:pt>
                <c:pt idx="6">
                  <c:v>0.35015999999999997</c:v>
                </c:pt>
                <c:pt idx="7">
                  <c:v>0.40432000000000001</c:v>
                </c:pt>
                <c:pt idx="8">
                  <c:v>0.45219999999999999</c:v>
                </c:pt>
                <c:pt idx="9">
                  <c:v>0.55379999999999996</c:v>
                </c:pt>
                <c:pt idx="10">
                  <c:v>0.64805999999999997</c:v>
                </c:pt>
                <c:pt idx="11">
                  <c:v>0.87065999999999999</c:v>
                </c:pt>
                <c:pt idx="12">
                  <c:v>0.98687999999999998</c:v>
                </c:pt>
                <c:pt idx="13">
                  <c:v>1.0720000000000001</c:v>
                </c:pt>
                <c:pt idx="14">
                  <c:v>1.1419999999999999</c:v>
                </c:pt>
                <c:pt idx="15">
                  <c:v>1.2653999999999999</c:v>
                </c:pt>
                <c:pt idx="16">
                  <c:v>1.381</c:v>
                </c:pt>
                <c:pt idx="17">
                  <c:v>1.6679999999999999</c:v>
                </c:pt>
                <c:pt idx="18">
                  <c:v>1.956</c:v>
                </c:pt>
                <c:pt idx="19">
                  <c:v>2.5032000000000001</c:v>
                </c:pt>
                <c:pt idx="20">
                  <c:v>2.9810000000000003</c:v>
                </c:pt>
                <c:pt idx="21">
                  <c:v>3.3850000000000002</c:v>
                </c:pt>
                <c:pt idx="22">
                  <c:v>3.7138</c:v>
                </c:pt>
                <c:pt idx="23">
                  <c:v>4.21</c:v>
                </c:pt>
                <c:pt idx="24">
                  <c:v>4.5449999999999999</c:v>
                </c:pt>
                <c:pt idx="25">
                  <c:v>4.9640000000000004</c:v>
                </c:pt>
                <c:pt idx="26">
                  <c:v>5.101</c:v>
                </c:pt>
                <c:pt idx="27">
                  <c:v>5.1045999999999996</c:v>
                </c:pt>
                <c:pt idx="28">
                  <c:v>5.0057999999999998</c:v>
                </c:pt>
                <c:pt idx="29">
                  <c:v>4.8899999999999997</c:v>
                </c:pt>
                <c:pt idx="30">
                  <c:v>4.7766000000000002</c:v>
                </c:pt>
                <c:pt idx="31">
                  <c:v>4.5636000000000001</c:v>
                </c:pt>
                <c:pt idx="32">
                  <c:v>4.37</c:v>
                </c:pt>
                <c:pt idx="33">
                  <c:v>3.9470000000000001</c:v>
                </c:pt>
                <c:pt idx="34">
                  <c:v>3.5891999999999999</c:v>
                </c:pt>
                <c:pt idx="35">
                  <c:v>2.9436</c:v>
                </c:pt>
                <c:pt idx="36">
                  <c:v>2.4844000000000004</c:v>
                </c:pt>
                <c:pt idx="37">
                  <c:v>2.1379999999999999</c:v>
                </c:pt>
                <c:pt idx="38">
                  <c:v>1.8774</c:v>
                </c:pt>
                <c:pt idx="39">
                  <c:v>1.5054000000000001</c:v>
                </c:pt>
                <c:pt idx="40">
                  <c:v>1.2569999999999999</c:v>
                </c:pt>
                <c:pt idx="41">
                  <c:v>0.90600000000000003</c:v>
                </c:pt>
                <c:pt idx="42">
                  <c:v>0.72209999999999996</c:v>
                </c:pt>
                <c:pt idx="43">
                  <c:v>0.52415999999999996</c:v>
                </c:pt>
                <c:pt idx="44">
                  <c:v>0.41764000000000001</c:v>
                </c:pt>
                <c:pt idx="45">
                  <c:v>0.34960000000000002</c:v>
                </c:pt>
                <c:pt idx="46">
                  <c:v>0.30392000000000002</c:v>
                </c:pt>
                <c:pt idx="47">
                  <c:v>0.24364</c:v>
                </c:pt>
                <c:pt idx="48">
                  <c:v>0.2059</c:v>
                </c:pt>
                <c:pt idx="49">
                  <c:v>0.1542</c:v>
                </c:pt>
                <c:pt idx="50">
                  <c:v>0.12758</c:v>
                </c:pt>
                <c:pt idx="51">
                  <c:v>0.100076</c:v>
                </c:pt>
                <c:pt idx="52">
                  <c:v>8.6335999999999996E-2</c:v>
                </c:pt>
                <c:pt idx="53">
                  <c:v>7.8060000000000004E-2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5"/>
          <c:order val="6"/>
          <c:tx>
            <c:strRef>
              <c:f>'10.E_LET_R'!$AH$40</c:f>
              <c:strCache>
                <c:ptCount val="1"/>
                <c:pt idx="0">
                  <c:v>4He LETe</c:v>
                </c:pt>
              </c:strCache>
            </c:strRef>
          </c:tx>
          <c:spPr>
            <a:ln w="19050">
              <a:solidFill>
                <a:srgbClr val="8080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'10.E_LET_R'!$AH$41:$AH$94</c:f>
              <c:numCache>
                <c:formatCode>0.00E+00</c:formatCode>
                <c:ptCount val="54"/>
                <c:pt idx="0">
                  <c:v>4.6210055999999999E-2</c:v>
                </c:pt>
                <c:pt idx="1">
                  <c:v>5.6590046200000001E-2</c:v>
                </c:pt>
                <c:pt idx="2">
                  <c:v>6.5350039600000007E-2</c:v>
                </c:pt>
                <c:pt idx="3">
                  <c:v>8.0030000000000004E-2</c:v>
                </c:pt>
                <c:pt idx="4">
                  <c:v>9.2410000000000006E-2</c:v>
                </c:pt>
                <c:pt idx="5">
                  <c:v>0.1033</c:v>
                </c:pt>
                <c:pt idx="6">
                  <c:v>0.11314</c:v>
                </c:pt>
                <c:pt idx="7">
                  <c:v>0.13066000000000003</c:v>
                </c:pt>
                <c:pt idx="8">
                  <c:v>0.14610000000000001</c:v>
                </c:pt>
                <c:pt idx="9">
                  <c:v>0.17899999999999999</c:v>
                </c:pt>
                <c:pt idx="10">
                  <c:v>0.20660000000000001</c:v>
                </c:pt>
                <c:pt idx="11">
                  <c:v>0.25269999999999998</c:v>
                </c:pt>
                <c:pt idx="12">
                  <c:v>0.29339999999999999</c:v>
                </c:pt>
                <c:pt idx="13">
                  <c:v>0.33439999999999998</c:v>
                </c:pt>
                <c:pt idx="14">
                  <c:v>0.37452000000000002</c:v>
                </c:pt>
                <c:pt idx="15">
                  <c:v>0.44969999999999999</c:v>
                </c:pt>
                <c:pt idx="16">
                  <c:v>0.51780000000000004</c:v>
                </c:pt>
                <c:pt idx="17">
                  <c:v>0.66439999999999999</c:v>
                </c:pt>
                <c:pt idx="18">
                  <c:v>0.78590000000000004</c:v>
                </c:pt>
                <c:pt idx="19">
                  <c:v>0.97640000000000005</c:v>
                </c:pt>
                <c:pt idx="20">
                  <c:v>1.1160000000000001</c:v>
                </c:pt>
                <c:pt idx="21">
                  <c:v>1.22</c:v>
                </c:pt>
                <c:pt idx="22">
                  <c:v>1.2952000000000001</c:v>
                </c:pt>
                <c:pt idx="23">
                  <c:v>1.3906000000000001</c:v>
                </c:pt>
                <c:pt idx="24">
                  <c:v>1.4359999999999999</c:v>
                </c:pt>
                <c:pt idx="25">
                  <c:v>1.4410000000000001</c:v>
                </c:pt>
                <c:pt idx="26">
                  <c:v>1.3839999999999999</c:v>
                </c:pt>
                <c:pt idx="27">
                  <c:v>1.24</c:v>
                </c:pt>
                <c:pt idx="28">
                  <c:v>1.111</c:v>
                </c:pt>
                <c:pt idx="29">
                  <c:v>1.0049999999999999</c:v>
                </c:pt>
                <c:pt idx="30">
                  <c:v>0.91952</c:v>
                </c:pt>
                <c:pt idx="31">
                  <c:v>0.78873999999999989</c:v>
                </c:pt>
                <c:pt idx="32">
                  <c:v>0.69469999999999998</c:v>
                </c:pt>
                <c:pt idx="33">
                  <c:v>0.54459999999999997</c:v>
                </c:pt>
                <c:pt idx="34">
                  <c:v>0.45450000000000002</c:v>
                </c:pt>
                <c:pt idx="35">
                  <c:v>0.34129999999999999</c:v>
                </c:pt>
                <c:pt idx="36">
                  <c:v>0.27729999999999999</c:v>
                </c:pt>
                <c:pt idx="37">
                  <c:v>0.23530000000000001</c:v>
                </c:pt>
                <c:pt idx="38">
                  <c:v>0.20566000000000001</c:v>
                </c:pt>
                <c:pt idx="39">
                  <c:v>0.16526000000000002</c:v>
                </c:pt>
                <c:pt idx="40">
                  <c:v>0.13919999999999999</c:v>
                </c:pt>
                <c:pt idx="41">
                  <c:v>0.1016</c:v>
                </c:pt>
                <c:pt idx="42">
                  <c:v>8.1030000000000005E-2</c:v>
                </c:pt>
                <c:pt idx="43">
                  <c:v>5.8869999999999999E-2</c:v>
                </c:pt>
                <c:pt idx="44">
                  <c:v>4.6949999999999999E-2</c:v>
                </c:pt>
                <c:pt idx="45">
                  <c:v>3.9449999999999999E-2</c:v>
                </c:pt>
                <c:pt idx="46">
                  <c:v>3.4324E-2</c:v>
                </c:pt>
                <c:pt idx="47">
                  <c:v>2.7548E-2</c:v>
                </c:pt>
                <c:pt idx="48">
                  <c:v>2.334E-2</c:v>
                </c:pt>
                <c:pt idx="49">
                  <c:v>1.7520000000000001E-2</c:v>
                </c:pt>
                <c:pt idx="50">
                  <c:v>1.4500000000000001E-2</c:v>
                </c:pt>
                <c:pt idx="51">
                  <c:v>1.14E-2</c:v>
                </c:pt>
                <c:pt idx="52">
                  <c:v>9.8440000000000003E-3</c:v>
                </c:pt>
                <c:pt idx="53">
                  <c:v>8.9200000000000008E-3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CE-49D1-85DB-91A0D9EF1952}"/>
            </c:ext>
          </c:extLst>
        </c:ser>
        <c:ser>
          <c:idx val="6"/>
          <c:order val="7"/>
          <c:tx>
            <c:strRef>
              <c:f>'10.E_LET_R'!$AM$40</c:f>
              <c:strCache>
                <c:ptCount val="1"/>
                <c:pt idx="0">
                  <c:v>1H LETe</c:v>
                </c:pt>
              </c:strCache>
            </c:strRef>
          </c:tx>
          <c:spPr>
            <a:ln w="19050">
              <a:solidFill>
                <a:srgbClr val="6633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'10.E_LET_R'!$AM$41:$AM$93</c:f>
              <c:numCache>
                <c:formatCode>0.00E+00</c:formatCode>
                <c:ptCount val="53"/>
                <c:pt idx="0">
                  <c:v>3.3640016499835008E-2</c:v>
                </c:pt>
                <c:pt idx="1">
                  <c:v>4.1210135000000002E-2</c:v>
                </c:pt>
                <c:pt idx="2">
                  <c:v>4.75801156E-2</c:v>
                </c:pt>
                <c:pt idx="3">
                  <c:v>5.8270095200000004E-2</c:v>
                </c:pt>
                <c:pt idx="4">
                  <c:v>6.729008160000001E-2</c:v>
                </c:pt>
                <c:pt idx="5">
                  <c:v>7.52300734E-2</c:v>
                </c:pt>
                <c:pt idx="6">
                  <c:v>8.2410067399999995E-2</c:v>
                </c:pt>
                <c:pt idx="7">
                  <c:v>9.5160057399999998E-2</c:v>
                </c:pt>
                <c:pt idx="8">
                  <c:v>0.10640005199947999</c:v>
                </c:pt>
                <c:pt idx="9">
                  <c:v>0.1303</c:v>
                </c:pt>
                <c:pt idx="10">
                  <c:v>0.15049999999999999</c:v>
                </c:pt>
                <c:pt idx="11">
                  <c:v>0.18229999999999999</c:v>
                </c:pt>
                <c:pt idx="12">
                  <c:v>0.20960000000000001</c:v>
                </c:pt>
                <c:pt idx="13">
                  <c:v>0.23219999999999999</c:v>
                </c:pt>
                <c:pt idx="14">
                  <c:v>0.25109999999999999</c:v>
                </c:pt>
                <c:pt idx="15">
                  <c:v>0.28389999999999999</c:v>
                </c:pt>
                <c:pt idx="16">
                  <c:v>0.31419999999999998</c:v>
                </c:pt>
                <c:pt idx="17">
                  <c:v>0.38279999999999997</c:v>
                </c:pt>
                <c:pt idx="18">
                  <c:v>0.43609999999999999</c:v>
                </c:pt>
                <c:pt idx="19">
                  <c:v>0.50090000000000001</c:v>
                </c:pt>
                <c:pt idx="20">
                  <c:v>0.52939999999999998</c:v>
                </c:pt>
                <c:pt idx="21">
                  <c:v>0.53810000000000002</c:v>
                </c:pt>
                <c:pt idx="22">
                  <c:v>0.53620000000000001</c:v>
                </c:pt>
                <c:pt idx="23">
                  <c:v>0.51849999999999996</c:v>
                </c:pt>
                <c:pt idx="24">
                  <c:v>0.49469999999999997</c:v>
                </c:pt>
                <c:pt idx="25">
                  <c:v>0.43740000000000001</c:v>
                </c:pt>
                <c:pt idx="26">
                  <c:v>0.39169999999999999</c:v>
                </c:pt>
                <c:pt idx="27">
                  <c:v>0.3276</c:v>
                </c:pt>
                <c:pt idx="28">
                  <c:v>0.28489999999999999</c:v>
                </c:pt>
                <c:pt idx="29">
                  <c:v>0.25430000000000003</c:v>
                </c:pt>
                <c:pt idx="30">
                  <c:v>0.23109999999999997</c:v>
                </c:pt>
                <c:pt idx="31">
                  <c:v>0.1978</c:v>
                </c:pt>
                <c:pt idx="32">
                  <c:v>0.17469999999999999</c:v>
                </c:pt>
                <c:pt idx="33">
                  <c:v>0.13539999999999999</c:v>
                </c:pt>
                <c:pt idx="34">
                  <c:v>0.1118</c:v>
                </c:pt>
                <c:pt idx="35">
                  <c:v>8.4390000000000007E-2</c:v>
                </c:pt>
                <c:pt idx="36">
                  <c:v>6.8659999999999999E-2</c:v>
                </c:pt>
                <c:pt idx="37">
                  <c:v>5.8310000000000001E-2</c:v>
                </c:pt>
                <c:pt idx="38">
                  <c:v>5.0930000000000003E-2</c:v>
                </c:pt>
                <c:pt idx="39">
                  <c:v>4.1009999999999998E-2</c:v>
                </c:pt>
                <c:pt idx="40">
                  <c:v>3.458E-2</c:v>
                </c:pt>
                <c:pt idx="41">
                  <c:v>2.5260000000000001E-2</c:v>
                </c:pt>
                <c:pt idx="42">
                  <c:v>2.017E-2</c:v>
                </c:pt>
                <c:pt idx="43">
                  <c:v>1.4659999999999999E-2</c:v>
                </c:pt>
                <c:pt idx="44">
                  <c:v>1.17E-2</c:v>
                </c:pt>
                <c:pt idx="45">
                  <c:v>9.8340000000000007E-3</c:v>
                </c:pt>
                <c:pt idx="46">
                  <c:v>8.5430000000000002E-3</c:v>
                </c:pt>
                <c:pt idx="47">
                  <c:v>6.868E-3</c:v>
                </c:pt>
                <c:pt idx="48">
                  <c:v>5.8230000000000001E-3</c:v>
                </c:pt>
                <c:pt idx="49">
                  <c:v>4.372E-3</c:v>
                </c:pt>
                <c:pt idx="50">
                  <c:v>3.6189999999999998E-3</c:v>
                </c:pt>
                <c:pt idx="51">
                  <c:v>2.8470000000000001E-3</c:v>
                </c:pt>
                <c:pt idx="52">
                  <c:v>2.4589999999999998E-3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CE-49D1-85DB-91A0D9EF1952}"/>
            </c:ext>
          </c:extLst>
        </c:ser>
        <c:ser>
          <c:idx val="7"/>
          <c:order val="8"/>
          <c:tx>
            <c:strRef>
              <c:f>'10.E_LET_R'!$E$40</c:f>
              <c:strCache>
                <c:ptCount val="1"/>
                <c:pt idx="0">
                  <c:v>238U LETn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'10.E_LET_R'!$E$41:$E$94</c:f>
              <c:numCache>
                <c:formatCode>0.00E+00</c:formatCode>
                <c:ptCount val="54"/>
                <c:pt idx="0">
                  <c:v>8.2578800000000001</c:v>
                </c:pt>
                <c:pt idx="1">
                  <c:v>9.5150400000000008</c:v>
                </c:pt>
                <c:pt idx="2">
                  <c:v>10.4216</c:v>
                </c:pt>
                <c:pt idx="3">
                  <c:v>11.6988</c:v>
                </c:pt>
                <c:pt idx="4">
                  <c:v>12.5764</c:v>
                </c:pt>
                <c:pt idx="5">
                  <c:v>13.225</c:v>
                </c:pt>
                <c:pt idx="6">
                  <c:v>13.7204</c:v>
                </c:pt>
                <c:pt idx="7">
                  <c:v>14.424799999999999</c:v>
                </c:pt>
                <c:pt idx="8">
                  <c:v>14.894</c:v>
                </c:pt>
                <c:pt idx="9">
                  <c:v>15.5296</c:v>
                </c:pt>
                <c:pt idx="10">
                  <c:v>15.756</c:v>
                </c:pt>
                <c:pt idx="11">
                  <c:v>15.737399999999999</c:v>
                </c:pt>
                <c:pt idx="12">
                  <c:v>15.452</c:v>
                </c:pt>
                <c:pt idx="13">
                  <c:v>15.076000000000001</c:v>
                </c:pt>
                <c:pt idx="14">
                  <c:v>14.6624</c:v>
                </c:pt>
                <c:pt idx="15">
                  <c:v>13.8584</c:v>
                </c:pt>
                <c:pt idx="16">
                  <c:v>13.1076</c:v>
                </c:pt>
                <c:pt idx="17">
                  <c:v>11.541599999999999</c:v>
                </c:pt>
                <c:pt idx="18">
                  <c:v>10.3512</c:v>
                </c:pt>
                <c:pt idx="19">
                  <c:v>8.6512799999999999</c:v>
                </c:pt>
                <c:pt idx="20">
                  <c:v>7.4932400000000001</c:v>
                </c:pt>
                <c:pt idx="21">
                  <c:v>6.6403999999999996</c:v>
                </c:pt>
                <c:pt idx="22">
                  <c:v>5.9893599999999996</c:v>
                </c:pt>
                <c:pt idx="23">
                  <c:v>5.0484800000000005</c:v>
                </c:pt>
                <c:pt idx="24">
                  <c:v>4.3905999999999992</c:v>
                </c:pt>
                <c:pt idx="25">
                  <c:v>3.3593199999999999</c:v>
                </c:pt>
                <c:pt idx="26">
                  <c:v>2.7569199999999996</c:v>
                </c:pt>
                <c:pt idx="27">
                  <c:v>2.0616999999999996</c:v>
                </c:pt>
                <c:pt idx="28">
                  <c:v>1.6668799999999999</c:v>
                </c:pt>
                <c:pt idx="29">
                  <c:v>1.4065000000000001</c:v>
                </c:pt>
                <c:pt idx="30">
                  <c:v>1.2230799999999999</c:v>
                </c:pt>
                <c:pt idx="31">
                  <c:v>0.97893199999999991</c:v>
                </c:pt>
                <c:pt idx="32">
                  <c:v>0.820824</c:v>
                </c:pt>
                <c:pt idx="33">
                  <c:v>0.59204400000000001</c:v>
                </c:pt>
                <c:pt idx="34">
                  <c:v>0.46888800000000003</c:v>
                </c:pt>
                <c:pt idx="35">
                  <c:v>0.33518800000000004</c:v>
                </c:pt>
                <c:pt idx="36">
                  <c:v>0.26363199999999998</c:v>
                </c:pt>
                <c:pt idx="37">
                  <c:v>0.21804999999999999</c:v>
                </c:pt>
                <c:pt idx="38">
                  <c:v>0.18687600000000001</c:v>
                </c:pt>
                <c:pt idx="39">
                  <c:v>0.14638400000000001</c:v>
                </c:pt>
                <c:pt idx="40">
                  <c:v>0.12087999999999999</c:v>
                </c:pt>
                <c:pt idx="41">
                  <c:v>8.4971599999999994E-2</c:v>
                </c:pt>
                <c:pt idx="42">
                  <c:v>6.6227999999999995E-2</c:v>
                </c:pt>
                <c:pt idx="43">
                  <c:v>4.63878E-2</c:v>
                </c:pt>
                <c:pt idx="44">
                  <c:v>3.6012799999999998E-2</c:v>
                </c:pt>
                <c:pt idx="45">
                  <c:v>2.9503999999999999E-2</c:v>
                </c:pt>
                <c:pt idx="46">
                  <c:v>2.5094399999999999E-2</c:v>
                </c:pt>
                <c:pt idx="47">
                  <c:v>1.9448400000000001E-2</c:v>
                </c:pt>
                <c:pt idx="48">
                  <c:v>1.593E-2</c:v>
                </c:pt>
                <c:pt idx="49">
                  <c:v>1.10524E-2</c:v>
                </c:pt>
                <c:pt idx="50">
                  <c:v>8.5427200000000002E-3</c:v>
                </c:pt>
                <c:pt idx="51">
                  <c:v>5.9169599999999998E-3</c:v>
                </c:pt>
                <c:pt idx="52">
                  <c:v>4.5597599999999995E-3</c:v>
                </c:pt>
                <c:pt idx="53">
                  <c:v>3.7152999999999999E-3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CE-49D1-85DB-91A0D9EF1952}"/>
            </c:ext>
          </c:extLst>
        </c:ser>
        <c:ser>
          <c:idx val="8"/>
          <c:order val="9"/>
          <c:tx>
            <c:strRef>
              <c:f>'10.E_LET_R'!$J$40</c:f>
              <c:strCache>
                <c:ptCount val="1"/>
                <c:pt idx="0">
                  <c:v>197Au LETn</c:v>
                </c:pt>
              </c:strCache>
            </c:strRef>
          </c:tx>
          <c:spPr>
            <a:ln w="12700">
              <a:solidFill>
                <a:srgbClr val="6600FF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'10.E_LET_R'!$J$41:$J$94</c:f>
              <c:numCache>
                <c:formatCode>0.00E+00</c:formatCode>
                <c:ptCount val="54"/>
                <c:pt idx="0">
                  <c:v>7.4854500000000002</c:v>
                </c:pt>
                <c:pt idx="1">
                  <c:v>8.5765200000000004</c:v>
                </c:pt>
                <c:pt idx="2">
                  <c:v>9.3607600000000009</c:v>
                </c:pt>
                <c:pt idx="3">
                  <c:v>10.448600000000001</c:v>
                </c:pt>
                <c:pt idx="4">
                  <c:v>11.170400000000001</c:v>
                </c:pt>
                <c:pt idx="5">
                  <c:v>11.704000000000001</c:v>
                </c:pt>
                <c:pt idx="6">
                  <c:v>12.1058</c:v>
                </c:pt>
                <c:pt idx="7">
                  <c:v>12.663600000000001</c:v>
                </c:pt>
                <c:pt idx="8">
                  <c:v>13.0175</c:v>
                </c:pt>
                <c:pt idx="9">
                  <c:v>13.449200000000001</c:v>
                </c:pt>
                <c:pt idx="10">
                  <c:v>13.56</c:v>
                </c:pt>
                <c:pt idx="11">
                  <c:v>13.402600000000001</c:v>
                </c:pt>
                <c:pt idx="12">
                  <c:v>13.0528</c:v>
                </c:pt>
                <c:pt idx="13">
                  <c:v>12.651499999999999</c:v>
                </c:pt>
                <c:pt idx="14">
                  <c:v>12.2378</c:v>
                </c:pt>
                <c:pt idx="15">
                  <c:v>11.4556</c:v>
                </c:pt>
                <c:pt idx="16">
                  <c:v>10.761000000000001</c:v>
                </c:pt>
                <c:pt idx="17">
                  <c:v>9.3697999999999997</c:v>
                </c:pt>
                <c:pt idx="18">
                  <c:v>8.3311600000000006</c:v>
                </c:pt>
                <c:pt idx="19">
                  <c:v>6.8903600000000003</c:v>
                </c:pt>
                <c:pt idx="20">
                  <c:v>5.9284400000000002</c:v>
                </c:pt>
                <c:pt idx="21">
                  <c:v>5.2321499999999999</c:v>
                </c:pt>
                <c:pt idx="22">
                  <c:v>4.7006399999999999</c:v>
                </c:pt>
                <c:pt idx="23">
                  <c:v>3.9386399999999999</c:v>
                </c:pt>
                <c:pt idx="24">
                  <c:v>3.4138500000000001</c:v>
                </c:pt>
                <c:pt idx="25">
                  <c:v>2.5986199999999999</c:v>
                </c:pt>
                <c:pt idx="26">
                  <c:v>2.12276</c:v>
                </c:pt>
                <c:pt idx="27">
                  <c:v>1.5807199999999999</c:v>
                </c:pt>
                <c:pt idx="28">
                  <c:v>1.2750799999999998</c:v>
                </c:pt>
                <c:pt idx="29">
                  <c:v>1.07535</c:v>
                </c:pt>
                <c:pt idx="30">
                  <c:v>0.93330999999999986</c:v>
                </c:pt>
                <c:pt idx="31">
                  <c:v>0.74443999999999999</c:v>
                </c:pt>
                <c:pt idx="32">
                  <c:v>0.62351499999999993</c:v>
                </c:pt>
                <c:pt idx="33">
                  <c:v>0.44916800000000001</c:v>
                </c:pt>
                <c:pt idx="34">
                  <c:v>0.35460799999999998</c:v>
                </c:pt>
                <c:pt idx="35">
                  <c:v>0.25320199999999998</c:v>
                </c:pt>
                <c:pt idx="36">
                  <c:v>0.19899600000000001</c:v>
                </c:pt>
                <c:pt idx="37">
                  <c:v>0.16466499999999998</c:v>
                </c:pt>
                <c:pt idx="38">
                  <c:v>0.140926</c:v>
                </c:pt>
                <c:pt idx="39">
                  <c:v>0.11008799999999999</c:v>
                </c:pt>
                <c:pt idx="40">
                  <c:v>9.0881000000000003E-2</c:v>
                </c:pt>
                <c:pt idx="41">
                  <c:v>6.3912800000000006E-2</c:v>
                </c:pt>
                <c:pt idx="42">
                  <c:v>4.9684000000000006E-2</c:v>
                </c:pt>
                <c:pt idx="43">
                  <c:v>3.4801400000000003E-2</c:v>
                </c:pt>
                <c:pt idx="44">
                  <c:v>2.7000799999999998E-2</c:v>
                </c:pt>
                <c:pt idx="45">
                  <c:v>2.2140999999999997E-2</c:v>
                </c:pt>
                <c:pt idx="46">
                  <c:v>1.88182E-2</c:v>
                </c:pt>
                <c:pt idx="47">
                  <c:v>1.4554000000000001E-2</c:v>
                </c:pt>
                <c:pt idx="48">
                  <c:v>1.1923999999999999E-2</c:v>
                </c:pt>
                <c:pt idx="49">
                  <c:v>8.2757000000000004E-3</c:v>
                </c:pt>
                <c:pt idx="50">
                  <c:v>6.3807199999999994E-3</c:v>
                </c:pt>
                <c:pt idx="51">
                  <c:v>4.4204399999999994E-3</c:v>
                </c:pt>
                <c:pt idx="52">
                  <c:v>3.40596E-3</c:v>
                </c:pt>
                <c:pt idx="53">
                  <c:v>2.7783999999999999E-3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CE-49D1-85DB-91A0D9EF1952}"/>
            </c:ext>
          </c:extLst>
        </c:ser>
        <c:ser>
          <c:idx val="10"/>
          <c:order val="10"/>
          <c:tx>
            <c:strRef>
              <c:f>'10.E_LET_R'!$O$40</c:f>
              <c:strCache>
                <c:ptCount val="1"/>
                <c:pt idx="0">
                  <c:v>136Xe LETn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'10.E_LET_R'!$O$41:$O$94</c:f>
              <c:numCache>
                <c:formatCode>0.00E+00</c:formatCode>
                <c:ptCount val="54"/>
                <c:pt idx="0">
                  <c:v>5.7927999999999997</c:v>
                </c:pt>
                <c:pt idx="1">
                  <c:v>6.5437200000000004</c:v>
                </c:pt>
                <c:pt idx="2">
                  <c:v>7.0684800000000001</c:v>
                </c:pt>
                <c:pt idx="3">
                  <c:v>7.7633999999999999</c:v>
                </c:pt>
                <c:pt idx="4">
                  <c:v>8.2090800000000002</c:v>
                </c:pt>
                <c:pt idx="5">
                  <c:v>8.5150000000000006</c:v>
                </c:pt>
                <c:pt idx="6">
                  <c:v>8.7321600000000004</c:v>
                </c:pt>
                <c:pt idx="7">
                  <c:v>9.0075199999999995</c:v>
                </c:pt>
                <c:pt idx="8">
                  <c:v>9.1527999999999992</c:v>
                </c:pt>
                <c:pt idx="9">
                  <c:v>9.2402800000000003</c:v>
                </c:pt>
                <c:pt idx="10">
                  <c:v>9.1496399999999998</c:v>
                </c:pt>
                <c:pt idx="11">
                  <c:v>8.7941599999999998</c:v>
                </c:pt>
                <c:pt idx="12">
                  <c:v>8.38612</c:v>
                </c:pt>
                <c:pt idx="13">
                  <c:v>7.9913999999999996</c:v>
                </c:pt>
                <c:pt idx="14">
                  <c:v>7.62568</c:v>
                </c:pt>
                <c:pt idx="15">
                  <c:v>6.9852799999999995</c:v>
                </c:pt>
                <c:pt idx="16">
                  <c:v>6.4539999999999997</c:v>
                </c:pt>
                <c:pt idx="17">
                  <c:v>5.4579199999999997</c:v>
                </c:pt>
                <c:pt idx="18">
                  <c:v>4.7612399999999999</c:v>
                </c:pt>
                <c:pt idx="19">
                  <c:v>3.8460000000000001</c:v>
                </c:pt>
                <c:pt idx="20">
                  <c:v>3.2574399999999999</c:v>
                </c:pt>
                <c:pt idx="21">
                  <c:v>2.8447999999999998</c:v>
                </c:pt>
                <c:pt idx="22">
                  <c:v>2.5369200000000003</c:v>
                </c:pt>
                <c:pt idx="23">
                  <c:v>2.10032</c:v>
                </c:pt>
                <c:pt idx="24">
                  <c:v>1.8057999999999998</c:v>
                </c:pt>
                <c:pt idx="25">
                  <c:v>1.3579199999999998</c:v>
                </c:pt>
                <c:pt idx="26">
                  <c:v>1.0996000000000001</c:v>
                </c:pt>
                <c:pt idx="27">
                  <c:v>0.81165599999999993</c:v>
                </c:pt>
                <c:pt idx="28">
                  <c:v>0.65002799999999994</c:v>
                </c:pt>
                <c:pt idx="29">
                  <c:v>0.54600000000000004</c:v>
                </c:pt>
                <c:pt idx="30">
                  <c:v>0.47281999999999996</c:v>
                </c:pt>
                <c:pt idx="31">
                  <c:v>0.37525199999999997</c:v>
                </c:pt>
                <c:pt idx="32">
                  <c:v>0.31319999999999998</c:v>
                </c:pt>
                <c:pt idx="33">
                  <c:v>0.22460800000000003</c:v>
                </c:pt>
                <c:pt idx="34">
                  <c:v>0.17663999999999999</c:v>
                </c:pt>
                <c:pt idx="35">
                  <c:v>0.125664</c:v>
                </c:pt>
                <c:pt idx="36">
                  <c:v>9.83488E-2</c:v>
                </c:pt>
                <c:pt idx="37">
                  <c:v>8.1280000000000005E-2</c:v>
                </c:pt>
                <c:pt idx="38">
                  <c:v>6.9518800000000006E-2</c:v>
                </c:pt>
                <c:pt idx="39">
                  <c:v>5.4173199999999998E-2</c:v>
                </c:pt>
                <c:pt idx="40">
                  <c:v>4.4639999999999999E-2</c:v>
                </c:pt>
                <c:pt idx="41">
                  <c:v>3.1329199999999995E-2</c:v>
                </c:pt>
                <c:pt idx="42">
                  <c:v>2.4303199999999997E-2</c:v>
                </c:pt>
                <c:pt idx="43">
                  <c:v>1.6994800000000001E-2</c:v>
                </c:pt>
                <c:pt idx="44">
                  <c:v>1.3148E-2</c:v>
                </c:pt>
                <c:pt idx="45">
                  <c:v>1.0777999999999999E-2</c:v>
                </c:pt>
                <c:pt idx="46">
                  <c:v>9.1588799999999995E-3</c:v>
                </c:pt>
                <c:pt idx="47">
                  <c:v>7.0699999999999999E-3</c:v>
                </c:pt>
                <c:pt idx="48">
                  <c:v>5.7851999999999999E-3</c:v>
                </c:pt>
                <c:pt idx="49">
                  <c:v>4.0130800000000005E-3</c:v>
                </c:pt>
                <c:pt idx="50">
                  <c:v>3.09012E-3</c:v>
                </c:pt>
                <c:pt idx="51">
                  <c:v>2.1386400000000002E-3</c:v>
                </c:pt>
                <c:pt idx="52">
                  <c:v>1.6437600000000002E-3</c:v>
                </c:pt>
                <c:pt idx="53">
                  <c:v>1.3408000000000001E-3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CE-49D1-85DB-91A0D9EF1952}"/>
            </c:ext>
          </c:extLst>
        </c:ser>
        <c:ser>
          <c:idx val="11"/>
          <c:order val="11"/>
          <c:tx>
            <c:strRef>
              <c:f>'10.E_LET_R'!$T$40</c:f>
              <c:strCache>
                <c:ptCount val="1"/>
                <c:pt idx="0">
                  <c:v>84Kr LETn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'10.E_LET_R'!$T$41:$T$94</c:f>
              <c:numCache>
                <c:formatCode>0.00E+00</c:formatCode>
                <c:ptCount val="54"/>
                <c:pt idx="0">
                  <c:v>4.1012000000000004</c:v>
                </c:pt>
                <c:pt idx="1">
                  <c:v>4.57</c:v>
                </c:pt>
                <c:pt idx="2">
                  <c:v>4.8841999999999999</c:v>
                </c:pt>
                <c:pt idx="3">
                  <c:v>5.28064</c:v>
                </c:pt>
                <c:pt idx="4">
                  <c:v>5.5147599999999999</c:v>
                </c:pt>
                <c:pt idx="5">
                  <c:v>5.6612</c:v>
                </c:pt>
                <c:pt idx="6">
                  <c:v>5.7571999999999992</c:v>
                </c:pt>
                <c:pt idx="7">
                  <c:v>5.8516000000000004</c:v>
                </c:pt>
                <c:pt idx="8">
                  <c:v>5.8722000000000003</c:v>
                </c:pt>
                <c:pt idx="9">
                  <c:v>5.7872000000000003</c:v>
                </c:pt>
                <c:pt idx="10">
                  <c:v>5.6236000000000006</c:v>
                </c:pt>
                <c:pt idx="11">
                  <c:v>5.2553600000000005</c:v>
                </c:pt>
                <c:pt idx="12">
                  <c:v>4.9083199999999998</c:v>
                </c:pt>
                <c:pt idx="13">
                  <c:v>4.6033999999999997</c:v>
                </c:pt>
                <c:pt idx="14">
                  <c:v>4.3343999999999996</c:v>
                </c:pt>
                <c:pt idx="15">
                  <c:v>3.8919600000000001</c:v>
                </c:pt>
                <c:pt idx="16">
                  <c:v>3.5444</c:v>
                </c:pt>
                <c:pt idx="17">
                  <c:v>2.9216000000000002</c:v>
                </c:pt>
                <c:pt idx="18">
                  <c:v>2.508</c:v>
                </c:pt>
                <c:pt idx="19">
                  <c:v>1.9850399999999999</c:v>
                </c:pt>
                <c:pt idx="20">
                  <c:v>1.66168</c:v>
                </c:pt>
                <c:pt idx="21">
                  <c:v>1.4396</c:v>
                </c:pt>
                <c:pt idx="22">
                  <c:v>1.2736000000000001</c:v>
                </c:pt>
                <c:pt idx="23">
                  <c:v>1.0452399999999999</c:v>
                </c:pt>
                <c:pt idx="24">
                  <c:v>0.89357999999999993</c:v>
                </c:pt>
                <c:pt idx="25">
                  <c:v>0.6639799999999999</c:v>
                </c:pt>
                <c:pt idx="26">
                  <c:v>0.53449999999999998</c:v>
                </c:pt>
                <c:pt idx="27">
                  <c:v>0.39113599999999998</c:v>
                </c:pt>
                <c:pt idx="28">
                  <c:v>0.31199199999999999</c:v>
                </c:pt>
                <c:pt idx="29">
                  <c:v>0.26149999999999995</c:v>
                </c:pt>
                <c:pt idx="30">
                  <c:v>0.22534799999999999</c:v>
                </c:pt>
                <c:pt idx="31">
                  <c:v>0.17834800000000001</c:v>
                </c:pt>
                <c:pt idx="32">
                  <c:v>0.14863999999999999</c:v>
                </c:pt>
                <c:pt idx="33">
                  <c:v>0.10594000000000001</c:v>
                </c:pt>
                <c:pt idx="34">
                  <c:v>8.3084000000000005E-2</c:v>
                </c:pt>
                <c:pt idx="35">
                  <c:v>5.8868799999999999E-2</c:v>
                </c:pt>
                <c:pt idx="36">
                  <c:v>4.6015200000000006E-2</c:v>
                </c:pt>
                <c:pt idx="37">
                  <c:v>3.8018000000000003E-2</c:v>
                </c:pt>
                <c:pt idx="38">
                  <c:v>3.2392799999999999E-2</c:v>
                </c:pt>
                <c:pt idx="39">
                  <c:v>2.5227200000000002E-2</c:v>
                </c:pt>
                <c:pt idx="40">
                  <c:v>2.0787999999999997E-2</c:v>
                </c:pt>
                <c:pt idx="41">
                  <c:v>1.4532000000000002E-2</c:v>
                </c:pt>
                <c:pt idx="42">
                  <c:v>1.1253999999999998E-2</c:v>
                </c:pt>
                <c:pt idx="43">
                  <c:v>7.8484800000000014E-3</c:v>
                </c:pt>
                <c:pt idx="44">
                  <c:v>6.0725600000000003E-3</c:v>
                </c:pt>
                <c:pt idx="45">
                  <c:v>4.9800000000000001E-3</c:v>
                </c:pt>
                <c:pt idx="46">
                  <c:v>4.2180799999999999E-3</c:v>
                </c:pt>
                <c:pt idx="47">
                  <c:v>3.2565200000000002E-3</c:v>
                </c:pt>
                <c:pt idx="48">
                  <c:v>2.6665999999999999E-3</c:v>
                </c:pt>
                <c:pt idx="49">
                  <c:v>1.8439999999999999E-3</c:v>
                </c:pt>
                <c:pt idx="50">
                  <c:v>1.418E-3</c:v>
                </c:pt>
                <c:pt idx="51">
                  <c:v>9.7981599999999989E-4</c:v>
                </c:pt>
                <c:pt idx="52">
                  <c:v>7.5356000000000002E-4</c:v>
                </c:pt>
                <c:pt idx="53">
                  <c:v>6.1521999999999998E-4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BCE-49D1-85DB-91A0D9EF1952}"/>
            </c:ext>
          </c:extLst>
        </c:ser>
        <c:ser>
          <c:idx val="12"/>
          <c:order val="12"/>
          <c:tx>
            <c:strRef>
              <c:f>'10.E_LET_R'!$Y$40</c:f>
              <c:strCache>
                <c:ptCount val="1"/>
                <c:pt idx="0">
                  <c:v>40Ar LETn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'10.E_LET_R'!$Y$41:$Y$94</c:f>
              <c:numCache>
                <c:formatCode>0.00E+00</c:formatCode>
                <c:ptCount val="54"/>
                <c:pt idx="0">
                  <c:v>2.012</c:v>
                </c:pt>
                <c:pt idx="1">
                  <c:v>2.1909999999999998</c:v>
                </c:pt>
                <c:pt idx="2">
                  <c:v>2.3010000000000002</c:v>
                </c:pt>
                <c:pt idx="3">
                  <c:v>2.423</c:v>
                </c:pt>
                <c:pt idx="4">
                  <c:v>2.4790000000000001</c:v>
                </c:pt>
                <c:pt idx="5">
                  <c:v>2.5030000000000001</c:v>
                </c:pt>
                <c:pt idx="6">
                  <c:v>2.5063999999999997</c:v>
                </c:pt>
                <c:pt idx="7">
                  <c:v>2.4849999999999999</c:v>
                </c:pt>
                <c:pt idx="8">
                  <c:v>2.4430000000000001</c:v>
                </c:pt>
                <c:pt idx="9">
                  <c:v>2.3119999999999998</c:v>
                </c:pt>
                <c:pt idx="10">
                  <c:v>2.1800000000000002</c:v>
                </c:pt>
                <c:pt idx="11">
                  <c:v>1.9490000000000001</c:v>
                </c:pt>
                <c:pt idx="12">
                  <c:v>1.766</c:v>
                </c:pt>
                <c:pt idx="13">
                  <c:v>1.617</c:v>
                </c:pt>
                <c:pt idx="14">
                  <c:v>1.4964</c:v>
                </c:pt>
                <c:pt idx="15">
                  <c:v>1.3064</c:v>
                </c:pt>
                <c:pt idx="16">
                  <c:v>1.1659999999999999</c:v>
                </c:pt>
                <c:pt idx="17">
                  <c:v>0.93030000000000002</c:v>
                </c:pt>
                <c:pt idx="18">
                  <c:v>0.78259999999999996</c:v>
                </c:pt>
                <c:pt idx="19">
                  <c:v>0.6038</c:v>
                </c:pt>
                <c:pt idx="20">
                  <c:v>0.4975</c:v>
                </c:pt>
                <c:pt idx="21">
                  <c:v>0.42599999999999999</c:v>
                </c:pt>
                <c:pt idx="22">
                  <c:v>0.37470000000000003</c:v>
                </c:pt>
                <c:pt idx="23">
                  <c:v>0.30363999999999997</c:v>
                </c:pt>
                <c:pt idx="24">
                  <c:v>0.25700000000000001</c:v>
                </c:pt>
                <c:pt idx="25">
                  <c:v>0.18869999999999998</c:v>
                </c:pt>
                <c:pt idx="26">
                  <c:v>0.15079999999999999</c:v>
                </c:pt>
                <c:pt idx="27">
                  <c:v>0.10919999999999999</c:v>
                </c:pt>
                <c:pt idx="28">
                  <c:v>8.6529999999999996E-2</c:v>
                </c:pt>
                <c:pt idx="29">
                  <c:v>7.2099999999999997E-2</c:v>
                </c:pt>
                <c:pt idx="30">
                  <c:v>6.216399999999999E-2</c:v>
                </c:pt>
                <c:pt idx="31">
                  <c:v>4.8876000000000003E-2</c:v>
                </c:pt>
                <c:pt idx="32">
                  <c:v>4.0509999999999997E-2</c:v>
                </c:pt>
                <c:pt idx="33">
                  <c:v>2.8740000000000002E-2</c:v>
                </c:pt>
                <c:pt idx="34">
                  <c:v>2.248E-2</c:v>
                </c:pt>
                <c:pt idx="35">
                  <c:v>1.585E-2</c:v>
                </c:pt>
                <c:pt idx="36">
                  <c:v>1.235E-2</c:v>
                </c:pt>
                <c:pt idx="37">
                  <c:v>1.0160000000000001E-2</c:v>
                </c:pt>
                <c:pt idx="38">
                  <c:v>8.6826000000000004E-3</c:v>
                </c:pt>
                <c:pt idx="39">
                  <c:v>6.7330000000000003E-3</c:v>
                </c:pt>
                <c:pt idx="40">
                  <c:v>5.5240000000000003E-3</c:v>
                </c:pt>
                <c:pt idx="41">
                  <c:v>3.8549999999999999E-3</c:v>
                </c:pt>
                <c:pt idx="42">
                  <c:v>2.983E-3</c:v>
                </c:pt>
                <c:pt idx="43">
                  <c:v>2.0739999999999999E-3</c:v>
                </c:pt>
                <c:pt idx="44">
                  <c:v>1.601E-3</c:v>
                </c:pt>
                <c:pt idx="45">
                  <c:v>1.3090000000000001E-3</c:v>
                </c:pt>
                <c:pt idx="46">
                  <c:v>1.1127999999999999E-3</c:v>
                </c:pt>
                <c:pt idx="47">
                  <c:v>8.5641999999999999E-4</c:v>
                </c:pt>
                <c:pt idx="48">
                  <c:v>6.9870000000000002E-4</c:v>
                </c:pt>
                <c:pt idx="49">
                  <c:v>4.8289999999999997E-4</c:v>
                </c:pt>
                <c:pt idx="50">
                  <c:v>3.7130000000000003E-4</c:v>
                </c:pt>
                <c:pt idx="51">
                  <c:v>2.5609999999999999E-4</c:v>
                </c:pt>
                <c:pt idx="52">
                  <c:v>1.9660000000000001E-4</c:v>
                </c:pt>
                <c:pt idx="53">
                  <c:v>1.6009999999999999E-4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BCE-49D1-85DB-91A0D9EF1952}"/>
            </c:ext>
          </c:extLst>
        </c:ser>
        <c:ser>
          <c:idx val="13"/>
          <c:order val="13"/>
          <c:tx>
            <c:strRef>
              <c:f>'10.E_LET_R'!$AD$40</c:f>
              <c:strCache>
                <c:ptCount val="1"/>
                <c:pt idx="0">
                  <c:v>12C LETn</c:v>
                </c:pt>
              </c:strCache>
            </c:strRef>
          </c:tx>
          <c:spPr>
            <a:ln w="12700">
              <a:solidFill>
                <a:srgbClr val="009999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'10.E_LET_R'!$AD$41:$AD$94</c:f>
              <c:numCache>
                <c:formatCode>0.00E+00</c:formatCode>
                <c:ptCount val="54"/>
                <c:pt idx="0">
                  <c:v>0.43120000000000003</c:v>
                </c:pt>
                <c:pt idx="1">
                  <c:v>0.45750000000000002</c:v>
                </c:pt>
                <c:pt idx="2">
                  <c:v>0.47076000000000001</c:v>
                </c:pt>
                <c:pt idx="3">
                  <c:v>0.48054000000000002</c:v>
                </c:pt>
                <c:pt idx="4">
                  <c:v>0.47976000000000002</c:v>
                </c:pt>
                <c:pt idx="5">
                  <c:v>0.47460000000000002</c:v>
                </c:pt>
                <c:pt idx="6">
                  <c:v>0.46712000000000004</c:v>
                </c:pt>
                <c:pt idx="7">
                  <c:v>0.44979999999999998</c:v>
                </c:pt>
                <c:pt idx="8">
                  <c:v>0.43190000000000001</c:v>
                </c:pt>
                <c:pt idx="9">
                  <c:v>0.39100000000000001</c:v>
                </c:pt>
                <c:pt idx="10">
                  <c:v>0.35722000000000004</c:v>
                </c:pt>
                <c:pt idx="11">
                  <c:v>0.30587999999999999</c:v>
                </c:pt>
                <c:pt idx="12">
                  <c:v>0.26922000000000001</c:v>
                </c:pt>
                <c:pt idx="13">
                  <c:v>0.24129999999999999</c:v>
                </c:pt>
                <c:pt idx="14">
                  <c:v>0.21972</c:v>
                </c:pt>
                <c:pt idx="15">
                  <c:v>0.18742</c:v>
                </c:pt>
                <c:pt idx="16">
                  <c:v>0.16420000000000001</c:v>
                </c:pt>
                <c:pt idx="17">
                  <c:v>0.1275</c:v>
                </c:pt>
                <c:pt idx="18">
                  <c:v>0.1056</c:v>
                </c:pt>
                <c:pt idx="19">
                  <c:v>7.9762E-2</c:v>
                </c:pt>
                <c:pt idx="20">
                  <c:v>6.4943999999999988E-2</c:v>
                </c:pt>
                <c:pt idx="21">
                  <c:v>5.5029999999999996E-2</c:v>
                </c:pt>
                <c:pt idx="22">
                  <c:v>4.8107999999999998E-2</c:v>
                </c:pt>
                <c:pt idx="23">
                  <c:v>3.8639999999999994E-2</c:v>
                </c:pt>
                <c:pt idx="24">
                  <c:v>3.245E-2</c:v>
                </c:pt>
                <c:pt idx="25">
                  <c:v>2.3569999999999997E-2</c:v>
                </c:pt>
                <c:pt idx="26">
                  <c:v>1.8744E-2</c:v>
                </c:pt>
                <c:pt idx="27">
                  <c:v>1.3446E-2</c:v>
                </c:pt>
                <c:pt idx="28">
                  <c:v>1.0612E-2</c:v>
                </c:pt>
                <c:pt idx="29">
                  <c:v>8.7919999999999995E-3</c:v>
                </c:pt>
                <c:pt idx="30">
                  <c:v>7.5603999999999992E-3</c:v>
                </c:pt>
                <c:pt idx="31">
                  <c:v>5.9265999999999998E-3</c:v>
                </c:pt>
                <c:pt idx="32">
                  <c:v>4.8900000000000002E-3</c:v>
                </c:pt>
                <c:pt idx="33">
                  <c:v>3.4529999999999999E-3</c:v>
                </c:pt>
                <c:pt idx="34">
                  <c:v>2.6976000000000001E-3</c:v>
                </c:pt>
                <c:pt idx="35">
                  <c:v>1.8924E-3</c:v>
                </c:pt>
                <c:pt idx="36">
                  <c:v>1.4722000000000001E-3</c:v>
                </c:pt>
                <c:pt idx="37">
                  <c:v>1.207E-3</c:v>
                </c:pt>
                <c:pt idx="38">
                  <c:v>1.0295199999999999E-3</c:v>
                </c:pt>
                <c:pt idx="39">
                  <c:v>7.9756E-4</c:v>
                </c:pt>
                <c:pt idx="40">
                  <c:v>6.5240000000000003E-4</c:v>
                </c:pt>
                <c:pt idx="41">
                  <c:v>4.5399999999999998E-4</c:v>
                </c:pt>
                <c:pt idx="42">
                  <c:v>3.5143999999999996E-4</c:v>
                </c:pt>
                <c:pt idx="43">
                  <c:v>2.4356000000000001E-4</c:v>
                </c:pt>
                <c:pt idx="44">
                  <c:v>1.8804E-4</c:v>
                </c:pt>
                <c:pt idx="45">
                  <c:v>1.5320000000000001E-4</c:v>
                </c:pt>
                <c:pt idx="46">
                  <c:v>1.3014000000000002E-4</c:v>
                </c:pt>
                <c:pt idx="47">
                  <c:v>1.00104E-4</c:v>
                </c:pt>
                <c:pt idx="48">
                  <c:v>8.1479999999999999E-5</c:v>
                </c:pt>
                <c:pt idx="49">
                  <c:v>5.622E-5</c:v>
                </c:pt>
                <c:pt idx="50">
                  <c:v>4.3282000000000003E-5</c:v>
                </c:pt>
                <c:pt idx="51">
                  <c:v>2.9768E-5</c:v>
                </c:pt>
                <c:pt idx="52">
                  <c:v>2.2866000000000001E-5</c:v>
                </c:pt>
                <c:pt idx="53">
                  <c:v>1.8559999999999998E-5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BCE-49D1-85DB-91A0D9EF1952}"/>
            </c:ext>
          </c:extLst>
        </c:ser>
        <c:ser>
          <c:idx val="14"/>
          <c:order val="14"/>
          <c:tx>
            <c:strRef>
              <c:f>'10.E_LET_R'!$AI$40</c:f>
              <c:strCache>
                <c:ptCount val="1"/>
                <c:pt idx="0">
                  <c:v>4He LETn</c:v>
                </c:pt>
              </c:strCache>
            </c:strRef>
          </c:tx>
          <c:spPr>
            <a:ln w="127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'10.E_LET_R'!$AI$41:$AI$94</c:f>
              <c:numCache>
                <c:formatCode>0.00E+00</c:formatCode>
                <c:ptCount val="54"/>
                <c:pt idx="0">
                  <c:v>6.9950020399999993E-2</c:v>
                </c:pt>
                <c:pt idx="1">
                  <c:v>7.2930007999999991E-2</c:v>
                </c:pt>
                <c:pt idx="2">
                  <c:v>7.4050001900000009E-2</c:v>
                </c:pt>
                <c:pt idx="3">
                  <c:v>7.3980000000000004E-2</c:v>
                </c:pt>
                <c:pt idx="4">
                  <c:v>7.2660000000000002E-2</c:v>
                </c:pt>
                <c:pt idx="5">
                  <c:v>7.0889999999999995E-2</c:v>
                </c:pt>
                <c:pt idx="6">
                  <c:v>6.8973999999999994E-2</c:v>
                </c:pt>
                <c:pt idx="7">
                  <c:v>6.518199999999999E-2</c:v>
                </c:pt>
                <c:pt idx="8">
                  <c:v>6.166E-2</c:v>
                </c:pt>
                <c:pt idx="9">
                  <c:v>5.4339999999999999E-2</c:v>
                </c:pt>
                <c:pt idx="10">
                  <c:v>4.8730000000000002E-2</c:v>
                </c:pt>
                <c:pt idx="11">
                  <c:v>4.0739999999999998E-2</c:v>
                </c:pt>
                <c:pt idx="12">
                  <c:v>3.5279999999999999E-2</c:v>
                </c:pt>
                <c:pt idx="13">
                  <c:v>3.1289999999999998E-2</c:v>
                </c:pt>
                <c:pt idx="14">
                  <c:v>2.8251999999999999E-2</c:v>
                </c:pt>
                <c:pt idx="15">
                  <c:v>2.3786000000000002E-2</c:v>
                </c:pt>
                <c:pt idx="16">
                  <c:v>2.068E-2</c:v>
                </c:pt>
                <c:pt idx="17">
                  <c:v>1.584E-2</c:v>
                </c:pt>
                <c:pt idx="18">
                  <c:v>1.299E-2</c:v>
                </c:pt>
                <c:pt idx="19">
                  <c:v>9.7140000000000004E-3</c:v>
                </c:pt>
                <c:pt idx="20">
                  <c:v>7.8519999999999996E-3</c:v>
                </c:pt>
                <c:pt idx="21">
                  <c:v>6.6340000000000001E-3</c:v>
                </c:pt>
                <c:pt idx="22">
                  <c:v>5.7792E-3</c:v>
                </c:pt>
                <c:pt idx="23">
                  <c:v>4.6150000000000002E-3</c:v>
                </c:pt>
                <c:pt idx="24">
                  <c:v>3.8670000000000002E-3</c:v>
                </c:pt>
                <c:pt idx="25">
                  <c:v>2.7929999999999995E-3</c:v>
                </c:pt>
                <c:pt idx="26">
                  <c:v>2.209E-3</c:v>
                </c:pt>
                <c:pt idx="27">
                  <c:v>1.5799999999999998E-3</c:v>
                </c:pt>
                <c:pt idx="28">
                  <c:v>1.242E-3</c:v>
                </c:pt>
                <c:pt idx="29">
                  <c:v>1.029E-3</c:v>
                </c:pt>
                <c:pt idx="30">
                  <c:v>8.8341999999999989E-4</c:v>
                </c:pt>
                <c:pt idx="31">
                  <c:v>6.9025999999999994E-4</c:v>
                </c:pt>
                <c:pt idx="32">
                  <c:v>5.6939999999999996E-4</c:v>
                </c:pt>
                <c:pt idx="33">
                  <c:v>4.0099999999999999E-4</c:v>
                </c:pt>
                <c:pt idx="34">
                  <c:v>3.121E-4</c:v>
                </c:pt>
                <c:pt idx="35">
                  <c:v>2.187E-4</c:v>
                </c:pt>
                <c:pt idx="36">
                  <c:v>1.697E-4</c:v>
                </c:pt>
                <c:pt idx="37">
                  <c:v>1.393E-4</c:v>
                </c:pt>
                <c:pt idx="38">
                  <c:v>1.1868000000000001E-4</c:v>
                </c:pt>
                <c:pt idx="39">
                  <c:v>9.1728E-5</c:v>
                </c:pt>
                <c:pt idx="40">
                  <c:v>7.5069999999999998E-5</c:v>
                </c:pt>
                <c:pt idx="41">
                  <c:v>5.2169999999999997E-5</c:v>
                </c:pt>
                <c:pt idx="42">
                  <c:v>4.0250000000000003E-5</c:v>
                </c:pt>
                <c:pt idx="43">
                  <c:v>2.7900000000000001E-5</c:v>
                </c:pt>
                <c:pt idx="44">
                  <c:v>2.1480000000000001E-5</c:v>
                </c:pt>
                <c:pt idx="45">
                  <c:v>1.7540000000000001E-5</c:v>
                </c:pt>
                <c:pt idx="46">
                  <c:v>1.4885999999999999E-5</c:v>
                </c:pt>
                <c:pt idx="47">
                  <c:v>1.1430000000000001E-5</c:v>
                </c:pt>
                <c:pt idx="48">
                  <c:v>9.3109999999999995E-6</c:v>
                </c:pt>
                <c:pt idx="49">
                  <c:v>6.4180000000000002E-6</c:v>
                </c:pt>
                <c:pt idx="50">
                  <c:v>4.9259999999999999E-6</c:v>
                </c:pt>
                <c:pt idx="51">
                  <c:v>3.3900000000000002E-6</c:v>
                </c:pt>
                <c:pt idx="52">
                  <c:v>2.599E-6</c:v>
                </c:pt>
                <c:pt idx="53">
                  <c:v>2.114E-6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BCE-49D1-85DB-91A0D9EF1952}"/>
            </c:ext>
          </c:extLst>
        </c:ser>
        <c:ser>
          <c:idx val="15"/>
          <c:order val="15"/>
          <c:tx>
            <c:strRef>
              <c:f>'10.E_LET_R'!$AN$40</c:f>
              <c:strCache>
                <c:ptCount val="1"/>
                <c:pt idx="0">
                  <c:v>1H LETn</c:v>
                </c:pt>
              </c:strCache>
            </c:strRef>
          </c:tx>
          <c:spPr>
            <a:ln w="12700">
              <a:solidFill>
                <a:srgbClr val="663300"/>
              </a:solidFill>
              <a:prstDash val="sysDash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'10.E_LET_R'!$AN$41:$AN$94</c:f>
              <c:numCache>
                <c:formatCode>0.00E+00</c:formatCode>
                <c:ptCount val="54"/>
                <c:pt idx="0">
                  <c:v>9.3770017099829E-3</c:v>
                </c:pt>
                <c:pt idx="1">
                  <c:v>1.0050009E-2</c:v>
                </c:pt>
                <c:pt idx="2">
                  <c:v>1.04300048E-2</c:v>
                </c:pt>
                <c:pt idx="3">
                  <c:v>1.07800012E-2</c:v>
                </c:pt>
                <c:pt idx="4">
                  <c:v>1.086E-2</c:v>
                </c:pt>
                <c:pt idx="5">
                  <c:v>1.0829999199999999E-2</c:v>
                </c:pt>
                <c:pt idx="6">
                  <c:v>1.07399986E-2</c:v>
                </c:pt>
                <c:pt idx="7">
                  <c:v>1.04599984E-2</c:v>
                </c:pt>
                <c:pt idx="8">
                  <c:v>1.01299983800162E-2</c:v>
                </c:pt>
                <c:pt idx="9">
                  <c:v>9.3299999999999998E-3</c:v>
                </c:pt>
                <c:pt idx="10">
                  <c:v>8.6230000000000005E-3</c:v>
                </c:pt>
                <c:pt idx="11">
                  <c:v>7.5040000000000003E-3</c:v>
                </c:pt>
                <c:pt idx="12">
                  <c:v>6.6730000000000001E-3</c:v>
                </c:pt>
                <c:pt idx="13">
                  <c:v>6.0309999999999999E-3</c:v>
                </c:pt>
                <c:pt idx="14">
                  <c:v>5.5180000000000003E-3</c:v>
                </c:pt>
                <c:pt idx="15">
                  <c:v>4.7470000000000004E-3</c:v>
                </c:pt>
                <c:pt idx="16">
                  <c:v>4.189E-3</c:v>
                </c:pt>
                <c:pt idx="17">
                  <c:v>3.284E-3</c:v>
                </c:pt>
                <c:pt idx="18">
                  <c:v>2.7330000000000002E-3</c:v>
                </c:pt>
                <c:pt idx="19">
                  <c:v>2.0799999999999998E-3</c:v>
                </c:pt>
                <c:pt idx="20">
                  <c:v>1.6999999999999999E-3</c:v>
                </c:pt>
                <c:pt idx="21">
                  <c:v>1.4469999999999999E-3</c:v>
                </c:pt>
                <c:pt idx="22">
                  <c:v>1.266E-3</c:v>
                </c:pt>
                <c:pt idx="23">
                  <c:v>1.0200000000000001E-3</c:v>
                </c:pt>
                <c:pt idx="24">
                  <c:v>8.6039999999999999E-4</c:v>
                </c:pt>
                <c:pt idx="25">
                  <c:v>6.2729999999999991E-4</c:v>
                </c:pt>
                <c:pt idx="26">
                  <c:v>4.9899999999999999E-4</c:v>
                </c:pt>
                <c:pt idx="27">
                  <c:v>3.5949999999999996E-4</c:v>
                </c:pt>
                <c:pt idx="28">
                  <c:v>2.8390000000000002E-4</c:v>
                </c:pt>
                <c:pt idx="29">
                  <c:v>2.3599999999999999E-4</c:v>
                </c:pt>
                <c:pt idx="30">
                  <c:v>2.0269999999999997E-4</c:v>
                </c:pt>
                <c:pt idx="31">
                  <c:v>1.5919999999999999E-4</c:v>
                </c:pt>
                <c:pt idx="32">
                  <c:v>1.317E-4</c:v>
                </c:pt>
                <c:pt idx="33">
                  <c:v>9.3179999999999999E-5</c:v>
                </c:pt>
                <c:pt idx="34">
                  <c:v>7.2730000000000003E-5</c:v>
                </c:pt>
                <c:pt idx="35">
                  <c:v>5.1150000000000003E-5</c:v>
                </c:pt>
                <c:pt idx="36">
                  <c:v>3.9780000000000002E-5</c:v>
                </c:pt>
                <c:pt idx="37">
                  <c:v>3.2709999999999997E-5</c:v>
                </c:pt>
                <c:pt idx="38">
                  <c:v>2.7849999999999999E-5</c:v>
                </c:pt>
                <c:pt idx="39">
                  <c:v>2.16E-5</c:v>
                </c:pt>
                <c:pt idx="40">
                  <c:v>1.772E-5</c:v>
                </c:pt>
                <c:pt idx="41">
                  <c:v>1.234E-5</c:v>
                </c:pt>
                <c:pt idx="42">
                  <c:v>9.5380000000000008E-6</c:v>
                </c:pt>
                <c:pt idx="43">
                  <c:v>6.6239999999999996E-6</c:v>
                </c:pt>
                <c:pt idx="44">
                  <c:v>5.1089999999999997E-6</c:v>
                </c:pt>
                <c:pt idx="45">
                  <c:v>4.1740000000000002E-6</c:v>
                </c:pt>
                <c:pt idx="46">
                  <c:v>3.5379999999999998E-6</c:v>
                </c:pt>
                <c:pt idx="47">
                  <c:v>2.7240000000000001E-6</c:v>
                </c:pt>
                <c:pt idx="48">
                  <c:v>2.2230000000000001E-6</c:v>
                </c:pt>
                <c:pt idx="49">
                  <c:v>1.5349999999999999E-6</c:v>
                </c:pt>
                <c:pt idx="50">
                  <c:v>1.1790000000000001E-6</c:v>
                </c:pt>
                <c:pt idx="51">
                  <c:v>8.1259999999999996E-7</c:v>
                </c:pt>
                <c:pt idx="52">
                  <c:v>6.2350000000000004E-7</c:v>
                </c:pt>
                <c:pt idx="53">
                  <c:v>5.0750000000000001E-7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BCE-49D1-85DB-91A0D9EF1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14552"/>
        <c:axId val="572707496"/>
        <c:extLst/>
      </c:scatterChart>
      <c:valAx>
        <c:axId val="572714552"/>
        <c:scaling>
          <c:logBase val="10"/>
          <c:orientation val="minMax"/>
          <c:max val="200"/>
          <c:min val="1.0000000000000003E-4"/>
        </c:scaling>
        <c:delete val="0"/>
        <c:axPos val="b"/>
        <c:majorGridlines>
          <c:spPr>
            <a:ln w="12700">
              <a:prstDash val="sysDash"/>
            </a:ln>
          </c:spPr>
        </c:majorGridlines>
        <c:minorGridlines>
          <c:spPr>
            <a:ln w="15875"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 [MeV/u]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7610053353986487"/>
              <c:y val="0.93132672223503443"/>
            </c:manualLayout>
          </c:layout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72707496"/>
        <c:crosses val="autoZero"/>
        <c:crossBetween val="midCat"/>
      </c:valAx>
      <c:valAx>
        <c:axId val="572707496"/>
        <c:scaling>
          <c:logBase val="10"/>
          <c:orientation val="minMax"/>
          <c:max val="200"/>
          <c:min val="1.0000000000000002E-3"/>
        </c:scaling>
        <c:delete val="0"/>
        <c:axPos val="l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</c:majorGridlines>
        <c:minorGridlines>
          <c:spPr>
            <a:ln w="15875"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strRef>
              <c:f>'10.E_LET_R'!$P$6</c:f>
              <c:strCache>
                <c:ptCount val="1"/>
                <c:pt idx="0">
                  <c:v>LET elec , nucl [MeV/(mg/cm2)]</c:v>
                </c:pt>
              </c:strCache>
            </c:strRef>
          </c:tx>
          <c:layout>
            <c:manualLayout>
              <c:xMode val="edge"/>
              <c:yMode val="edge"/>
              <c:x val="2.9987629620067985E-2"/>
              <c:y val="0.2055221889104866"/>
            </c:manualLayout>
          </c:layout>
          <c:overlay val="0"/>
          <c:spPr>
            <a:noFill/>
          </c:spPr>
          <c:txPr>
            <a:bodyPr/>
            <a:lstStyle/>
            <a:p>
              <a:pPr>
                <a:defRPr/>
              </a:pPr>
              <a:endParaRPr lang="ja-JP"/>
            </a:p>
          </c:tx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72714552"/>
        <c:crosses val="autoZero"/>
        <c:crossBetween val="midCat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'10.E_LET_R'!$M$4</c:f>
          <c:strCache>
            <c:ptCount val="1"/>
            <c:pt idx="0">
              <c:v>Target= Si</c:v>
            </c:pt>
          </c:strCache>
        </c:strRef>
      </c:tx>
      <c:layout>
        <c:manualLayout>
          <c:xMode val="edge"/>
          <c:yMode val="edge"/>
          <c:x val="5.4583279549072758E-2"/>
          <c:y val="5.8577405857740586E-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2208467793984769"/>
          <c:y val="4.1004348828781338E-2"/>
          <c:w val="0.83238280452865754"/>
          <c:h val="0.84638931911159165"/>
        </c:manualLayout>
      </c:layout>
      <c:scatterChart>
        <c:scatterStyle val="lineMarker"/>
        <c:varyColors val="0"/>
        <c:ser>
          <c:idx val="9"/>
          <c:order val="0"/>
          <c:tx>
            <c:strRef>
              <c:f>'10.E_LET_R'!$G$40</c:f>
              <c:strCache>
                <c:ptCount val="1"/>
                <c:pt idx="0">
                  <c:v>238U Rng</c:v>
                </c:pt>
              </c:strCache>
            </c:strRef>
          </c:tx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'10.E_LET_R'!$G$41:$G$94</c:f>
              <c:numCache>
                <c:formatCode>0.00E+00</c:formatCode>
                <c:ptCount val="54"/>
                <c:pt idx="0">
                  <c:v>1.9220000000000001E-2</c:v>
                </c:pt>
                <c:pt idx="1">
                  <c:v>2.3852000000000002E-2</c:v>
                </c:pt>
                <c:pt idx="2">
                  <c:v>2.7984000000000002E-2</c:v>
                </c:pt>
                <c:pt idx="3">
                  <c:v>3.5306000000000004E-2</c:v>
                </c:pt>
                <c:pt idx="4">
                  <c:v>4.2004E-2</c:v>
                </c:pt>
                <c:pt idx="5">
                  <c:v>4.8340000000000001E-2</c:v>
                </c:pt>
                <c:pt idx="6">
                  <c:v>5.4272000000000008E-2</c:v>
                </c:pt>
                <c:pt idx="7">
                  <c:v>6.5492000000000009E-2</c:v>
                </c:pt>
                <c:pt idx="8">
                  <c:v>7.6259999999999994E-2</c:v>
                </c:pt>
                <c:pt idx="9">
                  <c:v>0.10152799999999999</c:v>
                </c:pt>
                <c:pt idx="10">
                  <c:v>0.12554799999999999</c:v>
                </c:pt>
                <c:pt idx="11">
                  <c:v>0.171432</c:v>
                </c:pt>
                <c:pt idx="12">
                  <c:v>0.21572</c:v>
                </c:pt>
                <c:pt idx="13">
                  <c:v>0.25946000000000002</c:v>
                </c:pt>
                <c:pt idx="14">
                  <c:v>0.30330799999999997</c:v>
                </c:pt>
                <c:pt idx="15">
                  <c:v>0.39235600000000004</c:v>
                </c:pt>
                <c:pt idx="16">
                  <c:v>0.48306000000000004</c:v>
                </c:pt>
                <c:pt idx="17">
                  <c:v>0.713808</c:v>
                </c:pt>
                <c:pt idx="18">
                  <c:v>0.94331199999999993</c:v>
                </c:pt>
                <c:pt idx="19">
                  <c:v>1.3852</c:v>
                </c:pt>
                <c:pt idx="20">
                  <c:v>1.8084</c:v>
                </c:pt>
                <c:pt idx="21">
                  <c:v>2.2230000000000003</c:v>
                </c:pt>
                <c:pt idx="22">
                  <c:v>2.6276000000000002</c:v>
                </c:pt>
                <c:pt idx="23">
                  <c:v>3.4367999999999999</c:v>
                </c:pt>
                <c:pt idx="24">
                  <c:v>4.2484000000000002</c:v>
                </c:pt>
                <c:pt idx="25">
                  <c:v>6.1864000000000008</c:v>
                </c:pt>
                <c:pt idx="26">
                  <c:v>7.8936000000000011</c:v>
                </c:pt>
                <c:pt idx="27">
                  <c:v>10.690000000000001</c:v>
                </c:pt>
                <c:pt idx="28">
                  <c:v>12.927200000000001</c:v>
                </c:pt>
                <c:pt idx="29">
                  <c:v>14.843</c:v>
                </c:pt>
                <c:pt idx="30">
                  <c:v>16.537600000000001</c:v>
                </c:pt>
                <c:pt idx="31">
                  <c:v>19.538800000000002</c:v>
                </c:pt>
                <c:pt idx="32">
                  <c:v>22.206800000000001</c:v>
                </c:pt>
                <c:pt idx="33">
                  <c:v>28.046399999999998</c:v>
                </c:pt>
                <c:pt idx="34">
                  <c:v>33.186399999999999</c:v>
                </c:pt>
                <c:pt idx="35">
                  <c:v>42.547800000000002</c:v>
                </c:pt>
                <c:pt idx="36">
                  <c:v>51.383199999999995</c:v>
                </c:pt>
                <c:pt idx="37">
                  <c:v>60.009</c:v>
                </c:pt>
                <c:pt idx="38">
                  <c:v>68.590800000000002</c:v>
                </c:pt>
                <c:pt idx="39">
                  <c:v>85.962800000000001</c:v>
                </c:pt>
                <c:pt idx="40">
                  <c:v>103.8664</c:v>
                </c:pt>
                <c:pt idx="41">
                  <c:v>151.7208</c:v>
                </c:pt>
                <c:pt idx="42">
                  <c:v>204.518</c:v>
                </c:pt>
                <c:pt idx="43">
                  <c:v>324.07980000000003</c:v>
                </c:pt>
                <c:pt idx="44">
                  <c:v>461.94479999999999</c:v>
                </c:pt>
                <c:pt idx="45">
                  <c:v>617.97900000000004</c:v>
                </c:pt>
                <c:pt idx="46">
                  <c:v>792.27880000000005</c:v>
                </c:pt>
                <c:pt idx="47">
                  <c:v>1193.5999999999999</c:v>
                </c:pt>
                <c:pt idx="48">
                  <c:v>1655.2</c:v>
                </c:pt>
                <c:pt idx="49">
                  <c:v>3052.4</c:v>
                </c:pt>
                <c:pt idx="50">
                  <c:v>4750.4000000000005</c:v>
                </c:pt>
                <c:pt idx="51">
                  <c:v>8873</c:v>
                </c:pt>
                <c:pt idx="52">
                  <c:v>13738.400000000001</c:v>
                </c:pt>
                <c:pt idx="53">
                  <c:v>19155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91-4A8D-9031-E6144393E33C}"/>
            </c:ext>
          </c:extLst>
        </c:ser>
        <c:ser>
          <c:idx val="0"/>
          <c:order val="1"/>
          <c:tx>
            <c:strRef>
              <c:f>'10.E_LET_R'!$L$40</c:f>
              <c:strCache>
                <c:ptCount val="1"/>
                <c:pt idx="0">
                  <c:v>197Au Rng</c:v>
                </c:pt>
              </c:strCache>
            </c:strRef>
          </c:tx>
          <c:spPr>
            <a:ln w="19050">
              <a:solidFill>
                <a:srgbClr val="6600FF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'10.E_LET_R'!$L$41:$L$94</c:f>
              <c:numCache>
                <c:formatCode>0.00E+00</c:formatCode>
                <c:ptCount val="54"/>
                <c:pt idx="0">
                  <c:v>1.7165E-2</c:v>
                </c:pt>
                <c:pt idx="1">
                  <c:v>2.1402000000000001E-2</c:v>
                </c:pt>
                <c:pt idx="2">
                  <c:v>2.5184000000000002E-2</c:v>
                </c:pt>
                <c:pt idx="3">
                  <c:v>3.1994000000000002E-2</c:v>
                </c:pt>
                <c:pt idx="4">
                  <c:v>3.8228000000000005E-2</c:v>
                </c:pt>
                <c:pt idx="5">
                  <c:v>4.4065E-2</c:v>
                </c:pt>
                <c:pt idx="6">
                  <c:v>4.9696000000000004E-2</c:v>
                </c:pt>
                <c:pt idx="7">
                  <c:v>6.0352000000000003E-2</c:v>
                </c:pt>
                <c:pt idx="8">
                  <c:v>7.0535E-2</c:v>
                </c:pt>
                <c:pt idx="9">
                  <c:v>9.4820000000000002E-2</c:v>
                </c:pt>
                <c:pt idx="10">
                  <c:v>0.11800799999999999</c:v>
                </c:pt>
                <c:pt idx="11">
                  <c:v>0.16173800000000002</c:v>
                </c:pt>
                <c:pt idx="12">
                  <c:v>0.20401999999999998</c:v>
                </c:pt>
                <c:pt idx="13">
                  <c:v>0.24646000000000001</c:v>
                </c:pt>
                <c:pt idx="14">
                  <c:v>0.28917600000000004</c:v>
                </c:pt>
                <c:pt idx="15">
                  <c:v>0.37597200000000003</c:v>
                </c:pt>
                <c:pt idx="16">
                  <c:v>0.46425</c:v>
                </c:pt>
                <c:pt idx="17">
                  <c:v>0.68987799999999999</c:v>
                </c:pt>
                <c:pt idx="18">
                  <c:v>0.92026399999999997</c:v>
                </c:pt>
                <c:pt idx="19">
                  <c:v>1.3883999999999999</c:v>
                </c:pt>
                <c:pt idx="20">
                  <c:v>1.8712</c:v>
                </c:pt>
                <c:pt idx="21">
                  <c:v>2.3625000000000003</c:v>
                </c:pt>
                <c:pt idx="22">
                  <c:v>2.8649999999999998</c:v>
                </c:pt>
                <c:pt idx="23">
                  <c:v>3.8500000000000005</c:v>
                </c:pt>
                <c:pt idx="24">
                  <c:v>4.7995000000000001</c:v>
                </c:pt>
                <c:pt idx="25">
                  <c:v>6.9018000000000006</c:v>
                </c:pt>
                <c:pt idx="26">
                  <c:v>8.6240000000000006</c:v>
                </c:pt>
                <c:pt idx="27">
                  <c:v>11.3202</c:v>
                </c:pt>
                <c:pt idx="28">
                  <c:v>13.438800000000001</c:v>
                </c:pt>
                <c:pt idx="29">
                  <c:v>15.248000000000001</c:v>
                </c:pt>
                <c:pt idx="30">
                  <c:v>16.849599999999999</c:v>
                </c:pt>
                <c:pt idx="31">
                  <c:v>19.679200000000002</c:v>
                </c:pt>
                <c:pt idx="32">
                  <c:v>22.193999999999999</c:v>
                </c:pt>
                <c:pt idx="33">
                  <c:v>27.7606</c:v>
                </c:pt>
                <c:pt idx="34">
                  <c:v>32.754799999999996</c:v>
                </c:pt>
                <c:pt idx="35">
                  <c:v>42.062399999999997</c:v>
                </c:pt>
                <c:pt idx="36">
                  <c:v>51.101599999999998</c:v>
                </c:pt>
                <c:pt idx="37">
                  <c:v>60.113</c:v>
                </c:pt>
                <c:pt idx="38">
                  <c:v>69.214799999999997</c:v>
                </c:pt>
                <c:pt idx="39">
                  <c:v>87.873199999999997</c:v>
                </c:pt>
                <c:pt idx="40">
                  <c:v>107.29300000000001</c:v>
                </c:pt>
                <c:pt idx="41">
                  <c:v>159.28039999999999</c:v>
                </c:pt>
                <c:pt idx="42">
                  <c:v>216.19239999999999</c:v>
                </c:pt>
                <c:pt idx="43">
                  <c:v>345.94060000000002</c:v>
                </c:pt>
                <c:pt idx="44">
                  <c:v>497.11719999999997</c:v>
                </c:pt>
                <c:pt idx="45">
                  <c:v>667.46600000000001</c:v>
                </c:pt>
                <c:pt idx="46">
                  <c:v>856.57659999999987</c:v>
                </c:pt>
                <c:pt idx="47">
                  <c:v>1291.2</c:v>
                </c:pt>
                <c:pt idx="48">
                  <c:v>1789.5</c:v>
                </c:pt>
                <c:pt idx="49">
                  <c:v>3304.4</c:v>
                </c:pt>
                <c:pt idx="50">
                  <c:v>5140</c:v>
                </c:pt>
                <c:pt idx="51">
                  <c:v>9626.7999999999993</c:v>
                </c:pt>
                <c:pt idx="52">
                  <c:v>14934</c:v>
                </c:pt>
                <c:pt idx="53">
                  <c:v>20865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91-4A8D-9031-E6144393E33C}"/>
            </c:ext>
          </c:extLst>
        </c:ser>
        <c:ser>
          <c:idx val="1"/>
          <c:order val="2"/>
          <c:tx>
            <c:strRef>
              <c:f>'10.E_LET_R'!$Q$40</c:f>
              <c:strCache>
                <c:ptCount val="1"/>
                <c:pt idx="0">
                  <c:v>136Xe Rng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'10.E_LET_R'!$Q$41:$Q$94</c:f>
              <c:numCache>
                <c:formatCode>0.00E+00</c:formatCode>
                <c:ptCount val="54"/>
                <c:pt idx="0">
                  <c:v>1.426E-2</c:v>
                </c:pt>
                <c:pt idx="1">
                  <c:v>1.8008E-2</c:v>
                </c:pt>
                <c:pt idx="2">
                  <c:v>2.1456000000000003E-2</c:v>
                </c:pt>
                <c:pt idx="3">
                  <c:v>2.7752000000000002E-2</c:v>
                </c:pt>
                <c:pt idx="4">
                  <c:v>3.3548000000000001E-2</c:v>
                </c:pt>
                <c:pt idx="5">
                  <c:v>3.9100000000000003E-2</c:v>
                </c:pt>
                <c:pt idx="6">
                  <c:v>4.4507999999999999E-2</c:v>
                </c:pt>
                <c:pt idx="7">
                  <c:v>5.4844000000000004E-2</c:v>
                </c:pt>
                <c:pt idx="8">
                  <c:v>6.4920000000000005E-2</c:v>
                </c:pt>
                <c:pt idx="9">
                  <c:v>8.9424000000000003E-2</c:v>
                </c:pt>
                <c:pt idx="10">
                  <c:v>0.113444</c:v>
                </c:pt>
                <c:pt idx="11">
                  <c:v>0.161</c:v>
                </c:pt>
                <c:pt idx="12">
                  <c:v>0.20887599999999998</c:v>
                </c:pt>
                <c:pt idx="13">
                  <c:v>0.25756000000000001</c:v>
                </c:pt>
                <c:pt idx="14">
                  <c:v>0.30721999999999999</c:v>
                </c:pt>
                <c:pt idx="15">
                  <c:v>0.40896399999999994</c:v>
                </c:pt>
                <c:pt idx="16">
                  <c:v>0.51283999999999996</c:v>
                </c:pt>
                <c:pt idx="17">
                  <c:v>0.77512800000000004</c:v>
                </c:pt>
                <c:pt idx="18">
                  <c:v>1.0292479999999999</c:v>
                </c:pt>
                <c:pt idx="19">
                  <c:v>1.5171999999999999</c:v>
                </c:pt>
                <c:pt idx="20">
                  <c:v>1.9607999999999999</c:v>
                </c:pt>
                <c:pt idx="21">
                  <c:v>2.3800000000000003</c:v>
                </c:pt>
                <c:pt idx="22">
                  <c:v>2.7632000000000003</c:v>
                </c:pt>
                <c:pt idx="23">
                  <c:v>3.4699999999999998</c:v>
                </c:pt>
                <c:pt idx="24">
                  <c:v>4.1080000000000005</c:v>
                </c:pt>
                <c:pt idx="25">
                  <c:v>5.4820000000000002</c:v>
                </c:pt>
                <c:pt idx="26">
                  <c:v>6.6508000000000003</c:v>
                </c:pt>
                <c:pt idx="27">
                  <c:v>8.5924000000000014</c:v>
                </c:pt>
                <c:pt idx="28">
                  <c:v>10.250400000000001</c:v>
                </c:pt>
                <c:pt idx="29">
                  <c:v>11.722</c:v>
                </c:pt>
                <c:pt idx="30">
                  <c:v>13.082000000000001</c:v>
                </c:pt>
                <c:pt idx="31">
                  <c:v>15.5556</c:v>
                </c:pt>
                <c:pt idx="32">
                  <c:v>17.809999999999999</c:v>
                </c:pt>
                <c:pt idx="33">
                  <c:v>22.878399999999999</c:v>
                </c:pt>
                <c:pt idx="34">
                  <c:v>27.481999999999999</c:v>
                </c:pt>
                <c:pt idx="35">
                  <c:v>36.129199999999997</c:v>
                </c:pt>
                <c:pt idx="36">
                  <c:v>44.596800000000002</c:v>
                </c:pt>
                <c:pt idx="37">
                  <c:v>53.11</c:v>
                </c:pt>
                <c:pt idx="38">
                  <c:v>61.803199999999997</c:v>
                </c:pt>
                <c:pt idx="39">
                  <c:v>79.941600000000008</c:v>
                </c:pt>
                <c:pt idx="40">
                  <c:v>99.281999999999996</c:v>
                </c:pt>
                <c:pt idx="41">
                  <c:v>153.33000000000001</c:v>
                </c:pt>
                <c:pt idx="42">
                  <c:v>215.61760000000001</c:v>
                </c:pt>
                <c:pt idx="43">
                  <c:v>365.5992</c:v>
                </c:pt>
                <c:pt idx="44">
                  <c:v>547.77840000000015</c:v>
                </c:pt>
                <c:pt idx="45">
                  <c:v>761.13400000000001</c:v>
                </c:pt>
                <c:pt idx="46">
                  <c:v>1004.5704000000001</c:v>
                </c:pt>
                <c:pt idx="47">
                  <c:v>1573.6000000000001</c:v>
                </c:pt>
                <c:pt idx="48">
                  <c:v>2246</c:v>
                </c:pt>
                <c:pt idx="49">
                  <c:v>4330.8</c:v>
                </c:pt>
                <c:pt idx="50">
                  <c:v>6899.9999999999991</c:v>
                </c:pt>
                <c:pt idx="51">
                  <c:v>13284</c:v>
                </c:pt>
                <c:pt idx="52">
                  <c:v>20897.199999999997</c:v>
                </c:pt>
                <c:pt idx="53">
                  <c:v>29467.999999999996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91-4A8D-9031-E6144393E33C}"/>
            </c:ext>
          </c:extLst>
        </c:ser>
        <c:ser>
          <c:idx val="3"/>
          <c:order val="3"/>
          <c:tx>
            <c:strRef>
              <c:f>'10.E_LET_R'!$V$40</c:f>
              <c:strCache>
                <c:ptCount val="1"/>
                <c:pt idx="0">
                  <c:v>84Kr Rng</c:v>
                </c:pt>
              </c:strCache>
            </c:strRef>
          </c:tx>
          <c:spPr>
            <a:ln w="1905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'10.E_LET_R'!$V$41:$V$94</c:f>
              <c:numCache>
                <c:formatCode>0.00E+00</c:formatCode>
                <c:ptCount val="54"/>
                <c:pt idx="0">
                  <c:v>1.078E-2</c:v>
                </c:pt>
                <c:pt idx="1">
                  <c:v>1.3820000000000001E-2</c:v>
                </c:pt>
                <c:pt idx="2">
                  <c:v>1.6660000000000001E-2</c:v>
                </c:pt>
                <c:pt idx="3">
                  <c:v>2.1920000000000002E-2</c:v>
                </c:pt>
                <c:pt idx="4">
                  <c:v>2.6860000000000002E-2</c:v>
                </c:pt>
                <c:pt idx="5">
                  <c:v>3.1620000000000002E-2</c:v>
                </c:pt>
                <c:pt idx="6">
                  <c:v>3.6316000000000001E-2</c:v>
                </c:pt>
                <c:pt idx="7">
                  <c:v>4.5387999999999998E-2</c:v>
                </c:pt>
                <c:pt idx="8">
                  <c:v>5.4280000000000002E-2</c:v>
                </c:pt>
                <c:pt idx="9">
                  <c:v>7.622000000000001E-2</c:v>
                </c:pt>
                <c:pt idx="10">
                  <c:v>9.8159999999999983E-2</c:v>
                </c:pt>
                <c:pt idx="11">
                  <c:v>0.145068</c:v>
                </c:pt>
                <c:pt idx="12">
                  <c:v>0.19441200000000003</c:v>
                </c:pt>
                <c:pt idx="13">
                  <c:v>0.24435999999999999</c:v>
                </c:pt>
                <c:pt idx="14">
                  <c:v>0.29472400000000004</c:v>
                </c:pt>
                <c:pt idx="15">
                  <c:v>0.39739600000000003</c:v>
                </c:pt>
                <c:pt idx="16">
                  <c:v>0.50253999999999999</c:v>
                </c:pt>
                <c:pt idx="17">
                  <c:v>0.76917999999999997</c:v>
                </c:pt>
                <c:pt idx="18">
                  <c:v>1.0282</c:v>
                </c:pt>
                <c:pt idx="19">
                  <c:v>1.5004</c:v>
                </c:pt>
                <c:pt idx="20">
                  <c:v>1.9184000000000001</c:v>
                </c:pt>
                <c:pt idx="21">
                  <c:v>2.2840000000000003</c:v>
                </c:pt>
                <c:pt idx="22">
                  <c:v>2.6152000000000002</c:v>
                </c:pt>
                <c:pt idx="23">
                  <c:v>3.2103999999999999</c:v>
                </c:pt>
                <c:pt idx="24">
                  <c:v>3.7360000000000002</c:v>
                </c:pt>
                <c:pt idx="25">
                  <c:v>4.8540000000000001</c:v>
                </c:pt>
                <c:pt idx="26">
                  <c:v>5.798</c:v>
                </c:pt>
                <c:pt idx="27">
                  <c:v>7.3836000000000004</c:v>
                </c:pt>
                <c:pt idx="28">
                  <c:v>8.7416</c:v>
                </c:pt>
                <c:pt idx="29">
                  <c:v>9.9740000000000002</c:v>
                </c:pt>
                <c:pt idx="30">
                  <c:v>11.132000000000001</c:v>
                </c:pt>
                <c:pt idx="31">
                  <c:v>13.2784</c:v>
                </c:pt>
                <c:pt idx="32">
                  <c:v>15.298</c:v>
                </c:pt>
                <c:pt idx="33">
                  <c:v>20.033999999999999</c:v>
                </c:pt>
                <c:pt idx="34">
                  <c:v>24.548000000000002</c:v>
                </c:pt>
                <c:pt idx="35">
                  <c:v>33.401999999999994</c:v>
                </c:pt>
                <c:pt idx="36">
                  <c:v>42.382399999999997</c:v>
                </c:pt>
                <c:pt idx="37">
                  <c:v>51.637999999999998</c:v>
                </c:pt>
                <c:pt idx="38">
                  <c:v>61.220399999999998</c:v>
                </c:pt>
                <c:pt idx="39">
                  <c:v>81.634</c:v>
                </c:pt>
                <c:pt idx="40">
                  <c:v>103.9</c:v>
                </c:pt>
                <c:pt idx="41">
                  <c:v>168.01599999999999</c:v>
                </c:pt>
                <c:pt idx="42">
                  <c:v>245.08800000000002</c:v>
                </c:pt>
                <c:pt idx="43">
                  <c:v>437.49079999999998</c:v>
                </c:pt>
                <c:pt idx="44">
                  <c:v>675.70480000000009</c:v>
                </c:pt>
                <c:pt idx="45">
                  <c:v>959.62400000000002</c:v>
                </c:pt>
                <c:pt idx="46">
                  <c:v>1276.8</c:v>
                </c:pt>
                <c:pt idx="47">
                  <c:v>2050</c:v>
                </c:pt>
                <c:pt idx="48">
                  <c:v>2956</c:v>
                </c:pt>
                <c:pt idx="49">
                  <c:v>5802</c:v>
                </c:pt>
                <c:pt idx="50">
                  <c:v>9356</c:v>
                </c:pt>
                <c:pt idx="51">
                  <c:v>18188.400000000001</c:v>
                </c:pt>
                <c:pt idx="52">
                  <c:v>28807.199999999997</c:v>
                </c:pt>
                <c:pt idx="53">
                  <c:v>40788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91-4A8D-9031-E6144393E33C}"/>
            </c:ext>
          </c:extLst>
        </c:ser>
        <c:ser>
          <c:idx val="2"/>
          <c:order val="4"/>
          <c:tx>
            <c:strRef>
              <c:f>'10.E_LET_R'!$AA$40</c:f>
              <c:strCache>
                <c:ptCount val="1"/>
                <c:pt idx="0">
                  <c:v>40Ar Rng</c:v>
                </c:pt>
              </c:strCache>
            </c:strRef>
          </c:tx>
          <c:spPr>
            <a:ln w="1905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'10.E_LET_R'!$AA$41:$AA$94</c:f>
              <c:numCache>
                <c:formatCode>0.00E+00</c:formatCode>
                <c:ptCount val="54"/>
                <c:pt idx="0">
                  <c:v>7.9000000000000008E-3</c:v>
                </c:pt>
                <c:pt idx="1">
                  <c:v>1.04E-2</c:v>
                </c:pt>
                <c:pt idx="2">
                  <c:v>1.2699999999999999E-2</c:v>
                </c:pt>
                <c:pt idx="3">
                  <c:v>1.72E-2</c:v>
                </c:pt>
                <c:pt idx="4">
                  <c:v>2.1600000000000001E-2</c:v>
                </c:pt>
                <c:pt idx="5">
                  <c:v>2.58E-2</c:v>
                </c:pt>
                <c:pt idx="6">
                  <c:v>2.9960000000000001E-2</c:v>
                </c:pt>
                <c:pt idx="7">
                  <c:v>3.8280000000000002E-2</c:v>
                </c:pt>
                <c:pt idx="8">
                  <c:v>4.65E-2</c:v>
                </c:pt>
                <c:pt idx="9">
                  <c:v>6.7100000000000007E-2</c:v>
                </c:pt>
                <c:pt idx="10">
                  <c:v>8.7900000000000006E-2</c:v>
                </c:pt>
                <c:pt idx="11">
                  <c:v>0.1285</c:v>
                </c:pt>
                <c:pt idx="12">
                  <c:v>0.1691</c:v>
                </c:pt>
                <c:pt idx="13">
                  <c:v>0.21030000000000001</c:v>
                </c:pt>
                <c:pt idx="14">
                  <c:v>0.25218000000000002</c:v>
                </c:pt>
                <c:pt idx="15">
                  <c:v>0.33689999999999998</c:v>
                </c:pt>
                <c:pt idx="16">
                  <c:v>0.42169999999999996</c:v>
                </c:pt>
                <c:pt idx="17">
                  <c:v>0.62690000000000001</c:v>
                </c:pt>
                <c:pt idx="18">
                  <c:v>0.81679999999999997</c:v>
                </c:pt>
                <c:pt idx="19">
                  <c:v>1.1499999999999999</c:v>
                </c:pt>
                <c:pt idx="20">
                  <c:v>1.44</c:v>
                </c:pt>
                <c:pt idx="21">
                  <c:v>1.7</c:v>
                </c:pt>
                <c:pt idx="22">
                  <c:v>1.94</c:v>
                </c:pt>
                <c:pt idx="23">
                  <c:v>2.3740000000000001</c:v>
                </c:pt>
                <c:pt idx="24">
                  <c:v>2.76</c:v>
                </c:pt>
                <c:pt idx="25">
                  <c:v>3.6000000000000005</c:v>
                </c:pt>
                <c:pt idx="26">
                  <c:v>4.33</c:v>
                </c:pt>
                <c:pt idx="27">
                  <c:v>5.6000000000000005</c:v>
                </c:pt>
                <c:pt idx="28">
                  <c:v>6.72</c:v>
                </c:pt>
                <c:pt idx="29">
                  <c:v>7.77</c:v>
                </c:pt>
                <c:pt idx="30">
                  <c:v>8.766</c:v>
                </c:pt>
                <c:pt idx="31">
                  <c:v>10.682</c:v>
                </c:pt>
                <c:pt idx="32">
                  <c:v>12.54</c:v>
                </c:pt>
                <c:pt idx="33">
                  <c:v>17.16</c:v>
                </c:pt>
                <c:pt idx="34">
                  <c:v>21.86</c:v>
                </c:pt>
                <c:pt idx="35">
                  <c:v>31.86</c:v>
                </c:pt>
                <c:pt idx="36">
                  <c:v>42.85</c:v>
                </c:pt>
                <c:pt idx="37">
                  <c:v>54.87</c:v>
                </c:pt>
                <c:pt idx="38">
                  <c:v>67.97399999999999</c:v>
                </c:pt>
                <c:pt idx="39">
                  <c:v>97.17</c:v>
                </c:pt>
                <c:pt idx="40">
                  <c:v>130.47</c:v>
                </c:pt>
                <c:pt idx="41">
                  <c:v>231.37</c:v>
                </c:pt>
                <c:pt idx="42">
                  <c:v>356.72</c:v>
                </c:pt>
                <c:pt idx="43">
                  <c:v>676.03</c:v>
                </c:pt>
                <c:pt idx="44">
                  <c:v>1080</c:v>
                </c:pt>
                <c:pt idx="45">
                  <c:v>1560</c:v>
                </c:pt>
                <c:pt idx="46">
                  <c:v>2128</c:v>
                </c:pt>
                <c:pt idx="47">
                  <c:v>3478</c:v>
                </c:pt>
                <c:pt idx="48">
                  <c:v>5100</c:v>
                </c:pt>
                <c:pt idx="49">
                  <c:v>10250</c:v>
                </c:pt>
                <c:pt idx="50">
                  <c:v>16740</c:v>
                </c:pt>
                <c:pt idx="51">
                  <c:v>32950</c:v>
                </c:pt>
                <c:pt idx="52">
                  <c:v>52510</c:v>
                </c:pt>
                <c:pt idx="53">
                  <c:v>74590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3-4CDE-9FC1-095F8DB238C4}"/>
            </c:ext>
          </c:extLst>
        </c:ser>
        <c:ser>
          <c:idx val="4"/>
          <c:order val="5"/>
          <c:tx>
            <c:strRef>
              <c:f>'10.E_LET_R'!$AF$40</c:f>
              <c:strCache>
                <c:ptCount val="1"/>
                <c:pt idx="0">
                  <c:v>12C Rng</c:v>
                </c:pt>
              </c:strCache>
            </c:strRef>
          </c:tx>
          <c:spPr>
            <a:ln w="19050">
              <a:solidFill>
                <a:srgbClr val="009999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'10.E_LET_R'!$AF$41:$AF$94</c:f>
              <c:numCache>
                <c:formatCode>0.00E+00</c:formatCode>
                <c:ptCount val="54"/>
                <c:pt idx="0">
                  <c:v>5.8000000000000013E-3</c:v>
                </c:pt>
                <c:pt idx="1">
                  <c:v>7.9000000000000025E-3</c:v>
                </c:pt>
                <c:pt idx="2">
                  <c:v>9.8799999999999999E-3</c:v>
                </c:pt>
                <c:pt idx="3">
                  <c:v>1.3820000000000001E-2</c:v>
                </c:pt>
                <c:pt idx="4">
                  <c:v>1.7660000000000002E-2</c:v>
                </c:pt>
                <c:pt idx="5">
                  <c:v>2.1499999999999998E-2</c:v>
                </c:pt>
                <c:pt idx="6">
                  <c:v>2.5320000000000002E-2</c:v>
                </c:pt>
                <c:pt idx="7">
                  <c:v>3.2920000000000005E-2</c:v>
                </c:pt>
                <c:pt idx="8">
                  <c:v>4.0500000000000001E-2</c:v>
                </c:pt>
                <c:pt idx="9">
                  <c:v>5.9300000000000005E-2</c:v>
                </c:pt>
                <c:pt idx="10">
                  <c:v>7.8020000000000006E-2</c:v>
                </c:pt>
                <c:pt idx="11">
                  <c:v>0.11276000000000001</c:v>
                </c:pt>
                <c:pt idx="12">
                  <c:v>0.14582000000000001</c:v>
                </c:pt>
                <c:pt idx="13">
                  <c:v>0.17829999999999999</c:v>
                </c:pt>
                <c:pt idx="14">
                  <c:v>0.21037999999999998</c:v>
                </c:pt>
                <c:pt idx="15">
                  <c:v>0.27301999999999998</c:v>
                </c:pt>
                <c:pt idx="16">
                  <c:v>0.33340000000000003</c:v>
                </c:pt>
                <c:pt idx="17">
                  <c:v>0.47300000000000003</c:v>
                </c:pt>
                <c:pt idx="18">
                  <c:v>0.59664000000000006</c:v>
                </c:pt>
                <c:pt idx="19">
                  <c:v>0.80713999999999997</c:v>
                </c:pt>
                <c:pt idx="20">
                  <c:v>0.98272000000000004</c:v>
                </c:pt>
                <c:pt idx="21">
                  <c:v>1.1399999999999999</c:v>
                </c:pt>
                <c:pt idx="22">
                  <c:v>1.272</c:v>
                </c:pt>
                <c:pt idx="23">
                  <c:v>1.53</c:v>
                </c:pt>
                <c:pt idx="24">
                  <c:v>1.7600000000000002</c:v>
                </c:pt>
                <c:pt idx="25">
                  <c:v>2.2900000000000005</c:v>
                </c:pt>
                <c:pt idx="26">
                  <c:v>2.7959999999999998</c:v>
                </c:pt>
                <c:pt idx="27">
                  <c:v>3.8040000000000007</c:v>
                </c:pt>
                <c:pt idx="28">
                  <c:v>4.8180000000000005</c:v>
                </c:pt>
                <c:pt idx="29">
                  <c:v>5.86</c:v>
                </c:pt>
                <c:pt idx="30">
                  <c:v>6.9220000000000006</c:v>
                </c:pt>
                <c:pt idx="31">
                  <c:v>9.1340000000000003</c:v>
                </c:pt>
                <c:pt idx="32">
                  <c:v>11.44</c:v>
                </c:pt>
                <c:pt idx="33">
                  <c:v>17.66</c:v>
                </c:pt>
                <c:pt idx="34">
                  <c:v>24.538</c:v>
                </c:pt>
                <c:pt idx="35">
                  <c:v>40.498000000000005</c:v>
                </c:pt>
                <c:pt idx="36">
                  <c:v>59.715999999999994</c:v>
                </c:pt>
                <c:pt idx="37">
                  <c:v>82.12</c:v>
                </c:pt>
                <c:pt idx="38">
                  <c:v>108.16200000000001</c:v>
                </c:pt>
                <c:pt idx="39">
                  <c:v>170.16399999999999</c:v>
                </c:pt>
                <c:pt idx="40">
                  <c:v>245.35</c:v>
                </c:pt>
                <c:pt idx="41">
                  <c:v>491.17</c:v>
                </c:pt>
                <c:pt idx="42">
                  <c:v>814.62000000000012</c:v>
                </c:pt>
                <c:pt idx="43">
                  <c:v>1670</c:v>
                </c:pt>
                <c:pt idx="44">
                  <c:v>2786</c:v>
                </c:pt>
                <c:pt idx="45">
                  <c:v>4140</c:v>
                </c:pt>
                <c:pt idx="46">
                  <c:v>5741.9999999999991</c:v>
                </c:pt>
                <c:pt idx="47">
                  <c:v>9576</c:v>
                </c:pt>
                <c:pt idx="48">
                  <c:v>14200</c:v>
                </c:pt>
                <c:pt idx="49">
                  <c:v>28920</c:v>
                </c:pt>
                <c:pt idx="50">
                  <c:v>47544</c:v>
                </c:pt>
                <c:pt idx="51">
                  <c:v>93920</c:v>
                </c:pt>
                <c:pt idx="52">
                  <c:v>149998</c:v>
                </c:pt>
                <c:pt idx="53">
                  <c:v>213030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3-4CDE-9FC1-095F8DB238C4}"/>
            </c:ext>
          </c:extLst>
        </c:ser>
        <c:ser>
          <c:idx val="5"/>
          <c:order val="6"/>
          <c:tx>
            <c:strRef>
              <c:f>'10.E_LET_R'!$AK$40</c:f>
              <c:strCache>
                <c:ptCount val="1"/>
                <c:pt idx="0">
                  <c:v>4He Rng</c:v>
                </c:pt>
              </c:strCache>
            </c:strRef>
          </c:tx>
          <c:spPr>
            <a:ln w="19050">
              <a:solidFill>
                <a:srgbClr val="8080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'10.E_LET_R'!$AK$41:$AK$94</c:f>
              <c:numCache>
                <c:formatCode>0.00E+00</c:formatCode>
                <c:ptCount val="54"/>
                <c:pt idx="0">
                  <c:v>5.30001E-3</c:v>
                </c:pt>
                <c:pt idx="1">
                  <c:v>7.300011999999999E-3</c:v>
                </c:pt>
                <c:pt idx="2">
                  <c:v>9.4000100000000003E-3</c:v>
                </c:pt>
                <c:pt idx="3">
                  <c:v>1.3500000000000003E-2</c:v>
                </c:pt>
                <c:pt idx="4">
                  <c:v>1.7499999999999998E-2</c:v>
                </c:pt>
                <c:pt idx="5">
                  <c:v>2.1600000000000001E-2</c:v>
                </c:pt>
                <c:pt idx="6">
                  <c:v>2.5700000000000004E-2</c:v>
                </c:pt>
                <c:pt idx="7">
                  <c:v>3.3979999999999996E-2</c:v>
                </c:pt>
                <c:pt idx="8">
                  <c:v>4.2299999999999997E-2</c:v>
                </c:pt>
                <c:pt idx="9">
                  <c:v>6.3100000000000003E-2</c:v>
                </c:pt>
                <c:pt idx="10">
                  <c:v>8.3699999999999997E-2</c:v>
                </c:pt>
                <c:pt idx="11">
                  <c:v>0.124</c:v>
                </c:pt>
                <c:pt idx="12">
                  <c:v>0.16270000000000001</c:v>
                </c:pt>
                <c:pt idx="13">
                  <c:v>0.1993</c:v>
                </c:pt>
                <c:pt idx="14">
                  <c:v>0.23369999999999999</c:v>
                </c:pt>
                <c:pt idx="15">
                  <c:v>0.29712</c:v>
                </c:pt>
                <c:pt idx="16">
                  <c:v>0.35439999999999999</c:v>
                </c:pt>
                <c:pt idx="17">
                  <c:v>0.47859999999999997</c:v>
                </c:pt>
                <c:pt idx="18">
                  <c:v>0.58479999999999999</c:v>
                </c:pt>
                <c:pt idx="19">
                  <c:v>0.76559999999999995</c:v>
                </c:pt>
                <c:pt idx="20">
                  <c:v>0.92159999999999997</c:v>
                </c:pt>
                <c:pt idx="21">
                  <c:v>1.06</c:v>
                </c:pt>
                <c:pt idx="22">
                  <c:v>1.198</c:v>
                </c:pt>
                <c:pt idx="23">
                  <c:v>1.444</c:v>
                </c:pt>
                <c:pt idx="24">
                  <c:v>1.68</c:v>
                </c:pt>
                <c:pt idx="25">
                  <c:v>2.2700000000000005</c:v>
                </c:pt>
                <c:pt idx="26">
                  <c:v>2.88</c:v>
                </c:pt>
                <c:pt idx="27">
                  <c:v>4.1800000000000006</c:v>
                </c:pt>
                <c:pt idx="28">
                  <c:v>5.65</c:v>
                </c:pt>
                <c:pt idx="29">
                  <c:v>7.27</c:v>
                </c:pt>
                <c:pt idx="30">
                  <c:v>9.0660000000000007</c:v>
                </c:pt>
                <c:pt idx="31">
                  <c:v>13.112000000000002</c:v>
                </c:pt>
                <c:pt idx="32">
                  <c:v>17.77</c:v>
                </c:pt>
                <c:pt idx="33">
                  <c:v>31.87</c:v>
                </c:pt>
                <c:pt idx="34">
                  <c:v>49.23</c:v>
                </c:pt>
                <c:pt idx="35">
                  <c:v>93.4</c:v>
                </c:pt>
                <c:pt idx="36">
                  <c:v>149.66</c:v>
                </c:pt>
                <c:pt idx="37">
                  <c:v>217.26</c:v>
                </c:pt>
                <c:pt idx="38">
                  <c:v>296.18199999999996</c:v>
                </c:pt>
                <c:pt idx="39">
                  <c:v>484.07600000000002</c:v>
                </c:pt>
                <c:pt idx="40">
                  <c:v>711.68</c:v>
                </c:pt>
                <c:pt idx="41">
                  <c:v>1450</c:v>
                </c:pt>
                <c:pt idx="42">
                  <c:v>2400</c:v>
                </c:pt>
                <c:pt idx="43">
                  <c:v>4930</c:v>
                </c:pt>
                <c:pt idx="44">
                  <c:v>8230</c:v>
                </c:pt>
                <c:pt idx="45">
                  <c:v>12240</c:v>
                </c:pt>
                <c:pt idx="46">
                  <c:v>16966</c:v>
                </c:pt>
                <c:pt idx="47">
                  <c:v>28244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275060</c:v>
                </c:pt>
                <c:pt idx="52">
                  <c:v>438560</c:v>
                </c:pt>
                <c:pt idx="53">
                  <c:v>622900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E8-483D-A33E-C6EF04C5445E}"/>
            </c:ext>
          </c:extLst>
        </c:ser>
        <c:ser>
          <c:idx val="6"/>
          <c:order val="7"/>
          <c:tx>
            <c:strRef>
              <c:f>'10.E_LET_R'!$AP$40</c:f>
              <c:strCache>
                <c:ptCount val="1"/>
                <c:pt idx="0">
                  <c:v>1H Rng</c:v>
                </c:pt>
              </c:strCache>
            </c:strRef>
          </c:tx>
          <c:spPr>
            <a:ln w="19050">
              <a:solidFill>
                <a:srgbClr val="663300"/>
              </a:solidFill>
              <a:prstDash val="solid"/>
            </a:ln>
          </c:spPr>
          <c:marker>
            <c:symbol val="none"/>
          </c:marker>
          <c:xVal>
            <c:numRef>
              <c:f>'10.E_LET_R'!$B$41:$B$94</c:f>
              <c:numCache>
                <c:formatCode>0.0000_ </c:formatCode>
                <c:ptCount val="54"/>
                <c:pt idx="0">
                  <c:v>1E-4</c:v>
                </c:pt>
                <c:pt idx="1">
                  <c:v>1.5000000000000001E-4</c:v>
                </c:pt>
                <c:pt idx="2">
                  <c:v>2.0000000000000001E-4</c:v>
                </c:pt>
                <c:pt idx="3">
                  <c:v>3.0000000000000003E-4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6.0000000000000006E-4</c:v>
                </c:pt>
                <c:pt idx="7">
                  <c:v>8.0000000000000004E-4</c:v>
                </c:pt>
                <c:pt idx="8">
                  <c:v>1E-3</c:v>
                </c:pt>
                <c:pt idx="9">
                  <c:v>1.5E-3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8.0000000000000002E-3</c:v>
                </c:pt>
                <c:pt idx="16">
                  <c:v>0.01</c:v>
                </c:pt>
                <c:pt idx="17">
                  <c:v>1.4999999999999999E-2</c:v>
                </c:pt>
                <c:pt idx="18">
                  <c:v>0.02</c:v>
                </c:pt>
                <c:pt idx="19">
                  <c:v>0.03</c:v>
                </c:pt>
                <c:pt idx="20">
                  <c:v>0.04</c:v>
                </c:pt>
                <c:pt idx="21">
                  <c:v>0.05</c:v>
                </c:pt>
                <c:pt idx="22">
                  <c:v>0.06</c:v>
                </c:pt>
                <c:pt idx="23">
                  <c:v>0.08</c:v>
                </c:pt>
                <c:pt idx="24">
                  <c:v>0.1</c:v>
                </c:pt>
                <c:pt idx="25">
                  <c:v>0.15000000000000002</c:v>
                </c:pt>
                <c:pt idx="26">
                  <c:v>0.2</c:v>
                </c:pt>
                <c:pt idx="27">
                  <c:v>0.30000000000000004</c:v>
                </c:pt>
                <c:pt idx="28">
                  <c:v>0.4</c:v>
                </c:pt>
                <c:pt idx="29">
                  <c:v>0.5</c:v>
                </c:pt>
                <c:pt idx="30">
                  <c:v>0.60000000000000009</c:v>
                </c:pt>
                <c:pt idx="31">
                  <c:v>0.8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20</c:v>
                </c:pt>
                <c:pt idx="43">
                  <c:v>30</c:v>
                </c:pt>
                <c:pt idx="44">
                  <c:v>40</c:v>
                </c:pt>
                <c:pt idx="45">
                  <c:v>50</c:v>
                </c:pt>
                <c:pt idx="46">
                  <c:v>60</c:v>
                </c:pt>
                <c:pt idx="47">
                  <c:v>80</c:v>
                </c:pt>
                <c:pt idx="48">
                  <c:v>100</c:v>
                </c:pt>
                <c:pt idx="49">
                  <c:v>150</c:v>
                </c:pt>
                <c:pt idx="50">
                  <c:v>200</c:v>
                </c:pt>
                <c:pt idx="51">
                  <c:v>300</c:v>
                </c:pt>
                <c:pt idx="52">
                  <c:v>400</c:v>
                </c:pt>
                <c:pt idx="53">
                  <c:v>500</c:v>
                </c:pt>
              </c:numCache>
            </c:numRef>
          </c:xVal>
          <c:yVal>
            <c:numRef>
              <c:f>'10.E_LET_R'!$AP$41:$AP$93</c:f>
              <c:numCache>
                <c:formatCode>0.00E+00</c:formatCode>
                <c:ptCount val="53"/>
                <c:pt idx="0">
                  <c:v>2.7000019999800003E-3</c:v>
                </c:pt>
                <c:pt idx="1">
                  <c:v>3.6000200000000002E-3</c:v>
                </c:pt>
                <c:pt idx="2">
                  <c:v>4.5000200000000004E-3</c:v>
                </c:pt>
                <c:pt idx="3">
                  <c:v>6.3000160000000003E-3</c:v>
                </c:pt>
                <c:pt idx="4">
                  <c:v>8.0000160000000004E-3</c:v>
                </c:pt>
                <c:pt idx="5">
                  <c:v>9.6000180000000018E-3</c:v>
                </c:pt>
                <c:pt idx="6">
                  <c:v>1.1300016000000001E-2</c:v>
                </c:pt>
                <c:pt idx="7">
                  <c:v>1.4500015999999999E-2</c:v>
                </c:pt>
                <c:pt idx="8">
                  <c:v>1.7700015999840002E-2</c:v>
                </c:pt>
                <c:pt idx="9">
                  <c:v>2.5399999999999999E-2</c:v>
                </c:pt>
                <c:pt idx="10">
                  <c:v>3.2899999999999999E-2</c:v>
                </c:pt>
                <c:pt idx="11">
                  <c:v>4.7299999999999995E-2</c:v>
                </c:pt>
                <c:pt idx="12">
                  <c:v>6.1100000000000002E-2</c:v>
                </c:pt>
                <c:pt idx="13">
                  <c:v>7.4200000000000002E-2</c:v>
                </c:pt>
                <c:pt idx="14">
                  <c:v>8.6900000000000005E-2</c:v>
                </c:pt>
                <c:pt idx="15">
                  <c:v>0.1111</c:v>
                </c:pt>
                <c:pt idx="16">
                  <c:v>0.13389999999999999</c:v>
                </c:pt>
                <c:pt idx="17">
                  <c:v>0.18560000000000001</c:v>
                </c:pt>
                <c:pt idx="18">
                  <c:v>0.23170000000000002</c:v>
                </c:pt>
                <c:pt idx="19">
                  <c:v>0.31480000000000002</c:v>
                </c:pt>
                <c:pt idx="20">
                  <c:v>0.39269999999999999</c:v>
                </c:pt>
                <c:pt idx="21">
                  <c:v>0.46920000000000001</c:v>
                </c:pt>
                <c:pt idx="22">
                  <c:v>0.54589999999999994</c:v>
                </c:pt>
                <c:pt idx="23">
                  <c:v>0.70340000000000003</c:v>
                </c:pt>
                <c:pt idx="24">
                  <c:v>0.86869999999999992</c:v>
                </c:pt>
                <c:pt idx="25">
                  <c:v>1.3200000000000003</c:v>
                </c:pt>
                <c:pt idx="26">
                  <c:v>1.83</c:v>
                </c:pt>
                <c:pt idx="27">
                  <c:v>3.0300000000000007</c:v>
                </c:pt>
                <c:pt idx="28">
                  <c:v>4.42</c:v>
                </c:pt>
                <c:pt idx="29">
                  <c:v>6.01</c:v>
                </c:pt>
                <c:pt idx="30">
                  <c:v>7.7700000000000014</c:v>
                </c:pt>
                <c:pt idx="31">
                  <c:v>11.79</c:v>
                </c:pt>
                <c:pt idx="32">
                  <c:v>16.399999999999999</c:v>
                </c:pt>
                <c:pt idx="33">
                  <c:v>30.43</c:v>
                </c:pt>
                <c:pt idx="34">
                  <c:v>47.92</c:v>
                </c:pt>
                <c:pt idx="35">
                  <c:v>92.52</c:v>
                </c:pt>
                <c:pt idx="36">
                  <c:v>149.16</c:v>
                </c:pt>
                <c:pt idx="37">
                  <c:v>217.12</c:v>
                </c:pt>
                <c:pt idx="38">
                  <c:v>295.97000000000003</c:v>
                </c:pt>
                <c:pt idx="39">
                  <c:v>484.78</c:v>
                </c:pt>
                <c:pt idx="40">
                  <c:v>713.38</c:v>
                </c:pt>
                <c:pt idx="41">
                  <c:v>1450</c:v>
                </c:pt>
                <c:pt idx="42">
                  <c:v>2410</c:v>
                </c:pt>
                <c:pt idx="43">
                  <c:v>4940</c:v>
                </c:pt>
                <c:pt idx="44">
                  <c:v>8240</c:v>
                </c:pt>
                <c:pt idx="45">
                  <c:v>12260</c:v>
                </c:pt>
                <c:pt idx="46">
                  <c:v>16950</c:v>
                </c:pt>
                <c:pt idx="47">
                  <c:v>28240</c:v>
                </c:pt>
                <c:pt idx="48">
                  <c:v>41870</c:v>
                </c:pt>
                <c:pt idx="49">
                  <c:v>85050</c:v>
                </c:pt>
                <c:pt idx="50">
                  <c:v>139410</c:v>
                </c:pt>
                <c:pt idx="51">
                  <c:v>274970</c:v>
                </c:pt>
                <c:pt idx="52">
                  <c:v>438370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E8-483D-A33E-C6EF04C54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11808"/>
        <c:axId val="572706712"/>
        <c:extLst/>
      </c:scatterChart>
      <c:valAx>
        <c:axId val="572711808"/>
        <c:scaling>
          <c:logBase val="10"/>
          <c:orientation val="minMax"/>
          <c:max val="200"/>
          <c:min val="1.0000000000000003E-4"/>
        </c:scaling>
        <c:delete val="0"/>
        <c:axPos val="b"/>
        <c:majorGridlines>
          <c:spPr>
            <a:ln w="12700">
              <a:prstDash val="sysDash"/>
            </a:ln>
          </c:spPr>
        </c:majorGridlines>
        <c:minorGridlines>
          <c:spPr>
            <a:ln w="15875"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 [MeV/u]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7610053353986487"/>
              <c:y val="0.93132672223503443"/>
            </c:manualLayout>
          </c:layout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72706712"/>
        <c:crosses val="autoZero"/>
        <c:crossBetween val="midCat"/>
      </c:valAx>
      <c:valAx>
        <c:axId val="572706712"/>
        <c:scaling>
          <c:logBase val="10"/>
          <c:orientation val="minMax"/>
          <c:max val="10000"/>
          <c:min val="1.0000000000000002E-3"/>
        </c:scaling>
        <c:delete val="0"/>
        <c:axPos val="l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</c:majorGridlines>
        <c:minorGridlines>
          <c:spPr>
            <a:ln w="15875"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Range [</a:t>
                </a:r>
                <a:r>
                  <a:rPr lang="el-GR" altLang="ja-JP"/>
                  <a:t>μ</a:t>
                </a:r>
                <a:r>
                  <a:rPr lang="en-US" altLang="ja-JP"/>
                  <a:t>m]</a:t>
                </a:r>
              </a:p>
            </c:rich>
          </c:tx>
          <c:layout>
            <c:manualLayout>
              <c:xMode val="edge"/>
              <c:yMode val="edge"/>
              <c:x val="2.4523148745751042E-2"/>
              <c:y val="0.3833464566929134"/>
            </c:manualLayout>
          </c:layout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72711808"/>
        <c:crosses val="autoZero"/>
        <c:crossBetween val="midCat"/>
      </c:valAx>
      <c:spPr>
        <a:noFill/>
        <a:ln w="635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8467793984769"/>
          <c:y val="4.1004348828781338E-2"/>
          <c:w val="0.84674953703703704"/>
          <c:h val="0.79641250000000008"/>
        </c:manualLayout>
      </c:layout>
      <c:scatterChart>
        <c:scatterStyle val="lineMarker"/>
        <c:varyColors val="0"/>
        <c:ser>
          <c:idx val="2"/>
          <c:order val="0"/>
          <c:tx>
            <c:strRef>
              <c:f>'20.E_LET_R他施設'!$I$8</c:f>
              <c:strCache>
                <c:ptCount val="1"/>
                <c:pt idx="0">
                  <c:v>Texas 40MeV/A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  <c:spPr>
              <a:solidFill>
                <a:schemeClr val="bg1"/>
              </a:solidFill>
              <a:ln w="19050">
                <a:solidFill>
                  <a:srgbClr val="00B050"/>
                </a:solidFill>
              </a:ln>
            </c:spPr>
          </c:marker>
          <c:xVal>
            <c:numRef>
              <c:f>'20.E_LET_R他施設'!$I$11:$I$15</c:f>
              <c:numCache>
                <c:formatCode>General</c:formatCode>
                <c:ptCount val="5"/>
                <c:pt idx="0">
                  <c:v>1.2E-2</c:v>
                </c:pt>
                <c:pt idx="1">
                  <c:v>0.6</c:v>
                </c:pt>
                <c:pt idx="2">
                  <c:v>1.2</c:v>
                </c:pt>
                <c:pt idx="3">
                  <c:v>3.8</c:v>
                </c:pt>
                <c:pt idx="4">
                  <c:v>14.2</c:v>
                </c:pt>
              </c:numCache>
            </c:numRef>
          </c:xVal>
          <c:yVal>
            <c:numRef>
              <c:f>'20.E_LET_R他施設'!$K$11:$K$15</c:f>
              <c:numCache>
                <c:formatCode>General</c:formatCode>
                <c:ptCount val="5"/>
                <c:pt idx="0">
                  <c:v>8148</c:v>
                </c:pt>
                <c:pt idx="1">
                  <c:v>2334</c:v>
                </c:pt>
                <c:pt idx="2">
                  <c:v>1655</c:v>
                </c:pt>
                <c:pt idx="3">
                  <c:v>1079</c:v>
                </c:pt>
                <c:pt idx="4">
                  <c:v>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2D-4AFF-84EF-4D75433AF847}"/>
            </c:ext>
          </c:extLst>
        </c:ser>
        <c:ser>
          <c:idx val="3"/>
          <c:order val="1"/>
          <c:tx>
            <c:strRef>
              <c:f>'20.E_LET_R他施設'!$S$8</c:f>
              <c:strCache>
                <c:ptCount val="1"/>
                <c:pt idx="0">
                  <c:v>Texas 25MeV/A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noFill/>
              <a:ln w="19050">
                <a:solidFill>
                  <a:srgbClr val="00B050"/>
                </a:solidFill>
              </a:ln>
            </c:spPr>
          </c:marker>
          <c:xVal>
            <c:numRef>
              <c:f>'20.E_LET_R他施設'!$S$11:$S$17</c:f>
              <c:numCache>
                <c:formatCode>General</c:formatCode>
                <c:ptCount val="7"/>
                <c:pt idx="0">
                  <c:v>7.0000000000000007E-2</c:v>
                </c:pt>
                <c:pt idx="1">
                  <c:v>0.9</c:v>
                </c:pt>
                <c:pt idx="2">
                  <c:v>1.7</c:v>
                </c:pt>
                <c:pt idx="3">
                  <c:v>5.4</c:v>
                </c:pt>
                <c:pt idx="4">
                  <c:v>19.3</c:v>
                </c:pt>
                <c:pt idx="5">
                  <c:v>31.1</c:v>
                </c:pt>
                <c:pt idx="6">
                  <c:v>37.9</c:v>
                </c:pt>
              </c:numCache>
            </c:numRef>
          </c:xVal>
          <c:yVal>
            <c:numRef>
              <c:f>'20.E_LET_R他施設'!$U$11:$U$17</c:f>
              <c:numCache>
                <c:formatCode>General</c:formatCode>
                <c:ptCount val="7"/>
                <c:pt idx="0">
                  <c:v>3449</c:v>
                </c:pt>
                <c:pt idx="1">
                  <c:v>1009</c:v>
                </c:pt>
                <c:pt idx="2">
                  <c:v>799</c:v>
                </c:pt>
                <c:pt idx="3">
                  <c:v>493</c:v>
                </c:pt>
                <c:pt idx="4">
                  <c:v>332</c:v>
                </c:pt>
                <c:pt idx="5">
                  <c:v>287</c:v>
                </c:pt>
                <c:pt idx="6">
                  <c:v>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2D-4AFF-84EF-4D75433AF847}"/>
            </c:ext>
          </c:extLst>
        </c:ser>
        <c:ser>
          <c:idx val="4"/>
          <c:order val="2"/>
          <c:tx>
            <c:strRef>
              <c:f>'20.E_LET_R他施設'!$AC$8</c:f>
              <c:strCache>
                <c:ptCount val="1"/>
                <c:pt idx="0">
                  <c:v>Texas 15MeV/A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 w="19050">
                <a:solidFill>
                  <a:srgbClr val="00B050"/>
                </a:solidFill>
              </a:ln>
            </c:spPr>
          </c:marker>
          <c:xVal>
            <c:numRef>
              <c:f>'20.E_LET_R他施設'!$AC$11:$AC$22</c:f>
              <c:numCache>
                <c:formatCode>General</c:formatCode>
                <c:ptCount val="12"/>
                <c:pt idx="0">
                  <c:v>0.11</c:v>
                </c:pt>
                <c:pt idx="1">
                  <c:v>1.3</c:v>
                </c:pt>
                <c:pt idx="2">
                  <c:v>2.5</c:v>
                </c:pt>
                <c:pt idx="3">
                  <c:v>7.7</c:v>
                </c:pt>
                <c:pt idx="4">
                  <c:v>17.8</c:v>
                </c:pt>
                <c:pt idx="5">
                  <c:v>25.4</c:v>
                </c:pt>
                <c:pt idx="6">
                  <c:v>38.5</c:v>
                </c:pt>
                <c:pt idx="7">
                  <c:v>47.3</c:v>
                </c:pt>
                <c:pt idx="8">
                  <c:v>53.8</c:v>
                </c:pt>
                <c:pt idx="9">
                  <c:v>64.3</c:v>
                </c:pt>
                <c:pt idx="10">
                  <c:v>72.2</c:v>
                </c:pt>
                <c:pt idx="11">
                  <c:v>80.2</c:v>
                </c:pt>
              </c:numCache>
            </c:numRef>
          </c:xVal>
          <c:yVal>
            <c:numRef>
              <c:f>'20.E_LET_R他施設'!$AE$11:$AE$22</c:f>
              <c:numCache>
                <c:formatCode>General</c:formatCode>
                <c:ptCount val="12"/>
                <c:pt idx="0">
                  <c:v>1423</c:v>
                </c:pt>
                <c:pt idx="1">
                  <c:v>428</c:v>
                </c:pt>
                <c:pt idx="2">
                  <c:v>316</c:v>
                </c:pt>
                <c:pt idx="3">
                  <c:v>229</c:v>
                </c:pt>
                <c:pt idx="4">
                  <c:v>172</c:v>
                </c:pt>
                <c:pt idx="5">
                  <c:v>170</c:v>
                </c:pt>
                <c:pt idx="6">
                  <c:v>156</c:v>
                </c:pt>
                <c:pt idx="7">
                  <c:v>156</c:v>
                </c:pt>
                <c:pt idx="8">
                  <c:v>154</c:v>
                </c:pt>
                <c:pt idx="9">
                  <c:v>156</c:v>
                </c:pt>
                <c:pt idx="10">
                  <c:v>155</c:v>
                </c:pt>
                <c:pt idx="1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2D-4AFF-84EF-4D75433AF847}"/>
            </c:ext>
          </c:extLst>
        </c:ser>
        <c:ser>
          <c:idx val="8"/>
          <c:order val="3"/>
          <c:tx>
            <c:strRef>
              <c:f>'20.E_LET_R他施設'!$I$26</c:f>
              <c:strCache>
                <c:ptCount val="1"/>
                <c:pt idx="0">
                  <c:v>LBL 16MeV/A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9"/>
            <c:spPr>
              <a:noFill/>
              <a:ln w="19050">
                <a:solidFill>
                  <a:srgbClr val="9933FF"/>
                </a:solidFill>
              </a:ln>
            </c:spPr>
          </c:marker>
          <c:xVal>
            <c:numRef>
              <c:f>'20.E_LET_R他施設'!$I$29:$I$41</c:f>
              <c:numCache>
                <c:formatCode>General</c:formatCode>
                <c:ptCount val="13"/>
                <c:pt idx="0">
                  <c:v>0.93</c:v>
                </c:pt>
                <c:pt idx="1">
                  <c:v>1.29</c:v>
                </c:pt>
                <c:pt idx="2">
                  <c:v>2.38</c:v>
                </c:pt>
                <c:pt idx="3">
                  <c:v>4.78</c:v>
                </c:pt>
                <c:pt idx="4">
                  <c:v>6.61</c:v>
                </c:pt>
                <c:pt idx="5">
                  <c:v>7.49</c:v>
                </c:pt>
                <c:pt idx="6">
                  <c:v>7.27</c:v>
                </c:pt>
                <c:pt idx="7">
                  <c:v>14.18</c:v>
                </c:pt>
                <c:pt idx="8">
                  <c:v>15.05</c:v>
                </c:pt>
                <c:pt idx="9">
                  <c:v>17.420000000000002</c:v>
                </c:pt>
                <c:pt idx="10">
                  <c:v>25.71</c:v>
                </c:pt>
                <c:pt idx="11">
                  <c:v>24.76</c:v>
                </c:pt>
                <c:pt idx="12">
                  <c:v>49.47</c:v>
                </c:pt>
              </c:numCache>
            </c:numRef>
          </c:xVal>
          <c:yVal>
            <c:numRef>
              <c:f>'20.E_LET_R他施設'!$K$29:$K$41</c:f>
              <c:numCache>
                <c:formatCode>General</c:formatCode>
                <c:ptCount val="13"/>
                <c:pt idx="0">
                  <c:v>467</c:v>
                </c:pt>
                <c:pt idx="1">
                  <c:v>428</c:v>
                </c:pt>
                <c:pt idx="2">
                  <c:v>348</c:v>
                </c:pt>
                <c:pt idx="3">
                  <c:v>256</c:v>
                </c:pt>
                <c:pt idx="4">
                  <c:v>234</c:v>
                </c:pt>
                <c:pt idx="5">
                  <c:v>227</c:v>
                </c:pt>
                <c:pt idx="6">
                  <c:v>256</c:v>
                </c:pt>
                <c:pt idx="7">
                  <c:v>176</c:v>
                </c:pt>
                <c:pt idx="8">
                  <c:v>182</c:v>
                </c:pt>
                <c:pt idx="9">
                  <c:v>168</c:v>
                </c:pt>
                <c:pt idx="10">
                  <c:v>171</c:v>
                </c:pt>
                <c:pt idx="11">
                  <c:v>186</c:v>
                </c:pt>
                <c:pt idx="12">
                  <c:v>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2D-4AFF-84EF-4D75433AF847}"/>
            </c:ext>
          </c:extLst>
        </c:ser>
        <c:ser>
          <c:idx val="9"/>
          <c:order val="4"/>
          <c:tx>
            <c:strRef>
              <c:f>'20.E_LET_R他施設'!$S$26</c:f>
              <c:strCache>
                <c:ptCount val="1"/>
                <c:pt idx="0">
                  <c:v>LBL 10MeV/A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 w="19050">
                <a:solidFill>
                  <a:srgbClr val="9933FF"/>
                </a:solidFill>
              </a:ln>
            </c:spPr>
          </c:marker>
          <c:xVal>
            <c:numRef>
              <c:f>'20.E_LET_R他施設'!$S$29:$S$40</c:f>
              <c:numCache>
                <c:formatCode>General</c:formatCode>
                <c:ptCount val="12"/>
                <c:pt idx="0">
                  <c:v>0.89</c:v>
                </c:pt>
                <c:pt idx="1">
                  <c:v>2.19</c:v>
                </c:pt>
                <c:pt idx="2">
                  <c:v>3.49</c:v>
                </c:pt>
                <c:pt idx="3">
                  <c:v>4.57</c:v>
                </c:pt>
                <c:pt idx="4">
                  <c:v>9.74</c:v>
                </c:pt>
                <c:pt idx="5">
                  <c:v>14.6</c:v>
                </c:pt>
                <c:pt idx="6">
                  <c:v>21.03</c:v>
                </c:pt>
                <c:pt idx="7">
                  <c:v>25.24</c:v>
                </c:pt>
                <c:pt idx="8">
                  <c:v>30.85</c:v>
                </c:pt>
                <c:pt idx="9">
                  <c:v>39.93</c:v>
                </c:pt>
                <c:pt idx="10">
                  <c:v>59.08</c:v>
                </c:pt>
                <c:pt idx="11">
                  <c:v>58.07</c:v>
                </c:pt>
              </c:numCache>
            </c:numRef>
          </c:xVal>
          <c:yVal>
            <c:numRef>
              <c:f>'20.E_LET_R他施設'!$U$29:$U$40</c:f>
              <c:numCache>
                <c:formatCode>General</c:formatCode>
                <c:ptCount val="12"/>
                <c:pt idx="0">
                  <c:v>307</c:v>
                </c:pt>
                <c:pt idx="1">
                  <c:v>227</c:v>
                </c:pt>
                <c:pt idx="2">
                  <c:v>175</c:v>
                </c:pt>
                <c:pt idx="3">
                  <c:v>163</c:v>
                </c:pt>
                <c:pt idx="4">
                  <c:v>130</c:v>
                </c:pt>
                <c:pt idx="5">
                  <c:v>113</c:v>
                </c:pt>
                <c:pt idx="6">
                  <c:v>110</c:v>
                </c:pt>
                <c:pt idx="7">
                  <c:v>103</c:v>
                </c:pt>
                <c:pt idx="8">
                  <c:v>110</c:v>
                </c:pt>
                <c:pt idx="9">
                  <c:v>98</c:v>
                </c:pt>
                <c:pt idx="10">
                  <c:v>97</c:v>
                </c:pt>
                <c:pt idx="11">
                  <c:v>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2D-4AFF-84EF-4D75433AF847}"/>
            </c:ext>
          </c:extLst>
        </c:ser>
        <c:ser>
          <c:idx val="0"/>
          <c:order val="5"/>
          <c:tx>
            <c:strRef>
              <c:f>'20.E_LET_R他施設'!$AC$26</c:f>
              <c:strCache>
                <c:ptCount val="1"/>
                <c:pt idx="0">
                  <c:v>LBL 4.5MeV/A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noFill/>
              <a:ln w="19050">
                <a:solidFill>
                  <a:srgbClr val="9933FF"/>
                </a:solidFill>
              </a:ln>
            </c:spPr>
          </c:marker>
          <c:xVal>
            <c:numRef>
              <c:f>'20.E_LET_R他施設'!$AC$30:$AC$39</c:f>
              <c:numCache>
                <c:formatCode>General</c:formatCode>
                <c:ptCount val="10"/>
                <c:pt idx="0">
                  <c:v>1.64</c:v>
                </c:pt>
                <c:pt idx="1">
                  <c:v>3.09</c:v>
                </c:pt>
                <c:pt idx="2">
                  <c:v>5.77</c:v>
                </c:pt>
                <c:pt idx="3">
                  <c:v>14.3</c:v>
                </c:pt>
                <c:pt idx="4">
                  <c:v>27.31</c:v>
                </c:pt>
                <c:pt idx="5">
                  <c:v>29.89</c:v>
                </c:pt>
                <c:pt idx="6">
                  <c:v>39.54</c:v>
                </c:pt>
                <c:pt idx="7">
                  <c:v>39.24</c:v>
                </c:pt>
                <c:pt idx="8">
                  <c:v>68.83</c:v>
                </c:pt>
                <c:pt idx="9">
                  <c:v>99.64</c:v>
                </c:pt>
              </c:numCache>
            </c:numRef>
          </c:xVal>
          <c:yVal>
            <c:numRef>
              <c:f>'20.E_LET_R他施設'!$AE$30:$AE$39</c:f>
              <c:numCache>
                <c:formatCode>General</c:formatCode>
                <c:ptCount val="10"/>
                <c:pt idx="0">
                  <c:v>79</c:v>
                </c:pt>
                <c:pt idx="1">
                  <c:v>67</c:v>
                </c:pt>
                <c:pt idx="2">
                  <c:v>53</c:v>
                </c:pt>
                <c:pt idx="3">
                  <c:v>48</c:v>
                </c:pt>
                <c:pt idx="4">
                  <c:v>43</c:v>
                </c:pt>
                <c:pt idx="5">
                  <c:v>44</c:v>
                </c:pt>
                <c:pt idx="6">
                  <c:v>41</c:v>
                </c:pt>
                <c:pt idx="7">
                  <c:v>47</c:v>
                </c:pt>
                <c:pt idx="8">
                  <c:v>48</c:v>
                </c:pt>
                <c:pt idx="9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2D-4AFF-84EF-4D75433AF847}"/>
            </c:ext>
          </c:extLst>
        </c:ser>
        <c:ser>
          <c:idx val="1"/>
          <c:order val="6"/>
          <c:tx>
            <c:strRef>
              <c:f>'20.E_LET_R他施設'!$I$44</c:f>
              <c:strCache>
                <c:ptCount val="1"/>
                <c:pt idx="0">
                  <c:v>BNL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9"/>
            <c:spPr>
              <a:noFill/>
              <a:ln w="19050">
                <a:solidFill>
                  <a:srgbClr val="FF9933"/>
                </a:solidFill>
              </a:ln>
            </c:spPr>
          </c:marker>
          <c:xVal>
            <c:numRef>
              <c:f>'20.E_LET_R他施設'!$I$47:$I$67</c:f>
              <c:numCache>
                <c:formatCode>General</c:formatCode>
                <c:ptCount val="21"/>
                <c:pt idx="0">
                  <c:v>1.5299999999999999E-2</c:v>
                </c:pt>
                <c:pt idx="1">
                  <c:v>0.36899999999999999</c:v>
                </c:pt>
                <c:pt idx="2">
                  <c:v>1.08</c:v>
                </c:pt>
                <c:pt idx="3">
                  <c:v>1.46</c:v>
                </c:pt>
                <c:pt idx="4">
                  <c:v>2.61</c:v>
                </c:pt>
                <c:pt idx="5">
                  <c:v>3.51</c:v>
                </c:pt>
                <c:pt idx="6">
                  <c:v>6.01</c:v>
                </c:pt>
                <c:pt idx="7">
                  <c:v>7.81</c:v>
                </c:pt>
                <c:pt idx="8">
                  <c:v>11.5</c:v>
                </c:pt>
                <c:pt idx="9">
                  <c:v>15.8</c:v>
                </c:pt>
                <c:pt idx="10">
                  <c:v>19.600000000000001</c:v>
                </c:pt>
                <c:pt idx="11">
                  <c:v>22.3</c:v>
                </c:pt>
                <c:pt idx="12">
                  <c:v>25.1</c:v>
                </c:pt>
                <c:pt idx="13">
                  <c:v>27.9</c:v>
                </c:pt>
                <c:pt idx="14">
                  <c:v>30.1</c:v>
                </c:pt>
                <c:pt idx="15">
                  <c:v>35.9</c:v>
                </c:pt>
                <c:pt idx="16">
                  <c:v>41.3</c:v>
                </c:pt>
                <c:pt idx="17">
                  <c:v>47.5</c:v>
                </c:pt>
                <c:pt idx="18">
                  <c:v>59.2</c:v>
                </c:pt>
                <c:pt idx="19">
                  <c:v>66.900000000000006</c:v>
                </c:pt>
                <c:pt idx="20">
                  <c:v>84.6</c:v>
                </c:pt>
              </c:numCache>
            </c:numRef>
          </c:xVal>
          <c:yVal>
            <c:numRef>
              <c:f>'20.E_LET_R他施設'!$K$47:$K$67</c:f>
              <c:numCache>
                <c:formatCode>General</c:formatCode>
                <c:ptCount val="21"/>
                <c:pt idx="0">
                  <c:v>4550</c:v>
                </c:pt>
                <c:pt idx="1">
                  <c:v>390</c:v>
                </c:pt>
                <c:pt idx="2">
                  <c:v>206.13</c:v>
                </c:pt>
                <c:pt idx="3">
                  <c:v>180.43</c:v>
                </c:pt>
                <c:pt idx="4">
                  <c:v>137.78</c:v>
                </c:pt>
                <c:pt idx="5">
                  <c:v>118.88</c:v>
                </c:pt>
                <c:pt idx="6">
                  <c:v>84.16</c:v>
                </c:pt>
                <c:pt idx="7">
                  <c:v>77.16</c:v>
                </c:pt>
                <c:pt idx="8">
                  <c:v>64.41</c:v>
                </c:pt>
                <c:pt idx="9">
                  <c:v>51.89</c:v>
                </c:pt>
                <c:pt idx="10">
                  <c:v>47.8</c:v>
                </c:pt>
                <c:pt idx="11">
                  <c:v>45.86</c:v>
                </c:pt>
                <c:pt idx="12">
                  <c:v>44.24</c:v>
                </c:pt>
                <c:pt idx="13">
                  <c:v>44.56</c:v>
                </c:pt>
                <c:pt idx="14">
                  <c:v>42.06</c:v>
                </c:pt>
                <c:pt idx="15">
                  <c:v>37.94</c:v>
                </c:pt>
                <c:pt idx="16">
                  <c:v>37.5</c:v>
                </c:pt>
                <c:pt idx="17">
                  <c:v>36.32</c:v>
                </c:pt>
                <c:pt idx="18">
                  <c:v>32.479999999999997</c:v>
                </c:pt>
                <c:pt idx="19">
                  <c:v>32.54</c:v>
                </c:pt>
                <c:pt idx="20">
                  <c:v>29.21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2D-4AFF-84EF-4D75433AF847}"/>
            </c:ext>
          </c:extLst>
        </c:ser>
        <c:ser>
          <c:idx val="5"/>
          <c:order val="7"/>
          <c:tx>
            <c:strRef>
              <c:f>'20.E_LET_R他施設'!$I$71</c:f>
              <c:strCache>
                <c:ptCount val="1"/>
                <c:pt idx="0">
                  <c:v>TIARA M/Q&gt;=5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FF66FF"/>
              </a:solidFill>
              <a:ln>
                <a:noFill/>
              </a:ln>
            </c:spPr>
          </c:marker>
          <c:xVal>
            <c:numRef>
              <c:f>'20.E_LET_R他施設'!$I$74:$I$79</c:f>
              <c:numCache>
                <c:formatCode>General</c:formatCode>
                <c:ptCount val="6"/>
                <c:pt idx="0">
                  <c:v>3.42</c:v>
                </c:pt>
                <c:pt idx="1">
                  <c:v>6.54</c:v>
                </c:pt>
                <c:pt idx="2">
                  <c:v>15.8</c:v>
                </c:pt>
                <c:pt idx="3">
                  <c:v>40.299999999999997</c:v>
                </c:pt>
                <c:pt idx="4">
                  <c:v>68.819999999999993</c:v>
                </c:pt>
                <c:pt idx="5">
                  <c:v>27.71</c:v>
                </c:pt>
              </c:numCache>
            </c:numRef>
          </c:xVal>
          <c:yVal>
            <c:numRef>
              <c:f>'20.E_LET_R他施設'!$K$74:$K$79</c:f>
              <c:numCache>
                <c:formatCode>General</c:formatCode>
                <c:ptCount val="6"/>
                <c:pt idx="0">
                  <c:v>50.3</c:v>
                </c:pt>
                <c:pt idx="1">
                  <c:v>38.9</c:v>
                </c:pt>
                <c:pt idx="2">
                  <c:v>36</c:v>
                </c:pt>
                <c:pt idx="3">
                  <c:v>37.299999999999997</c:v>
                </c:pt>
                <c:pt idx="4">
                  <c:v>35.17</c:v>
                </c:pt>
                <c:pt idx="5">
                  <c:v>30.95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62D-4AFF-84EF-4D75433AF847}"/>
            </c:ext>
          </c:extLst>
        </c:ser>
        <c:ser>
          <c:idx val="6"/>
          <c:order val="8"/>
          <c:tx>
            <c:strRef>
              <c:f>'20.E_LET_R他施設'!$I$84</c:f>
              <c:strCache>
                <c:ptCount val="1"/>
                <c:pt idx="0">
                  <c:v>HIMAC Mexp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'20.E_LET_R他施設'!$I$87:$I$90</c:f>
              <c:numCache>
                <c:formatCode>General</c:formatCode>
                <c:ptCount val="4"/>
                <c:pt idx="0">
                  <c:v>3.8690000000000002</c:v>
                </c:pt>
                <c:pt idx="1">
                  <c:v>6.0389999999999997</c:v>
                </c:pt>
                <c:pt idx="2">
                  <c:v>15.66</c:v>
                </c:pt>
                <c:pt idx="3">
                  <c:v>40.39</c:v>
                </c:pt>
              </c:numCache>
            </c:numRef>
          </c:xVal>
          <c:yVal>
            <c:numRef>
              <c:f>'20.E_LET_R他施設'!$K$87:$K$90</c:f>
              <c:numCache>
                <c:formatCode>0.00" um"\ </c:formatCode>
                <c:ptCount val="4"/>
                <c:pt idx="0">
                  <c:v>58.11</c:v>
                </c:pt>
                <c:pt idx="1">
                  <c:v>46.76</c:v>
                </c:pt>
                <c:pt idx="2">
                  <c:v>35.6</c:v>
                </c:pt>
                <c:pt idx="3">
                  <c:v>28.99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2D-4AFF-84EF-4D75433AF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709064"/>
        <c:axId val="572705928"/>
        <c:extLst/>
      </c:scatterChart>
      <c:valAx>
        <c:axId val="572709064"/>
        <c:scaling>
          <c:logBase val="10"/>
          <c:orientation val="minMax"/>
          <c:max val="200"/>
          <c:min val="1"/>
        </c:scaling>
        <c:delete val="0"/>
        <c:axPos val="b"/>
        <c:majorGridlines>
          <c:spPr>
            <a:ln w="12700">
              <a:prstDash val="sysDash"/>
            </a:ln>
          </c:spPr>
        </c:majorGridlines>
        <c:minorGridlines>
          <c:spPr>
            <a:ln w="15875"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LET elec. in Si [MeV/(mg/cm2)] 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34524050925925925"/>
              <c:y val="0.91940486111111108"/>
            </c:manualLayout>
          </c:layout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72705928"/>
        <c:crosses val="autoZero"/>
        <c:crossBetween val="midCat"/>
      </c:valAx>
      <c:valAx>
        <c:axId val="572705928"/>
        <c:scaling>
          <c:logBase val="10"/>
          <c:orientation val="minMax"/>
          <c:max val="5000"/>
          <c:min val="10"/>
        </c:scaling>
        <c:delete val="0"/>
        <c:axPos val="l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</c:majorGridlines>
        <c:minorGridlines>
          <c:spPr>
            <a:ln w="15875"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 in Si [μm] </a:t>
                </a:r>
                <a:endParaRPr lang="ja-JP"/>
              </a:p>
            </c:rich>
          </c:tx>
          <c:overlay val="0"/>
          <c:spPr>
            <a:noFill/>
          </c:spPr>
        </c:title>
        <c:numFmt formatCode="General" sourceLinked="0"/>
        <c:majorTickMark val="cross"/>
        <c:minorTickMark val="out"/>
        <c:tickLblPos val="nextTo"/>
        <c:spPr>
          <a:ln w="19050">
            <a:solidFill>
              <a:schemeClr val="tx1"/>
            </a:solidFill>
          </a:ln>
        </c:spPr>
        <c:crossAx val="572709064"/>
        <c:crosses val="autoZero"/>
        <c:crossBetween val="midCat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8776608796296299"/>
          <c:y val="4.0714351851851849E-2"/>
          <c:w val="0.16139376532851427"/>
          <c:h val="0.4500969907407407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2000" baseline="0">
          <a:latin typeface="+mn-lt"/>
          <a:ea typeface="ＭＳ ゴシック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0" workbookViewId="0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8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0" workbookViewId="0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8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8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80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80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8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7240939" y="9153927"/>
    <xdr:ext cx="8640000" cy="5300261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SRIMfit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Log"/>
      <sheetName val="FncHelp"/>
      <sheetName val="FncLst1_J"/>
      <sheetName val="FncLst2a_J "/>
      <sheetName val="FncLst2b_J"/>
      <sheetName val="FncLst1_E"/>
      <sheetName val="FncLst2a_E"/>
      <sheetName val="FncLst2b_E"/>
    </sheetNames>
    <definedNames>
      <definedName name="srE2LETe"/>
      <definedName name="srE2LETn"/>
      <definedName name="srE2LETt"/>
      <definedName name="srE2Rng"/>
      <definedName name="srElmNm"/>
      <definedName name="srEnew"/>
      <definedName name="srEnewGas"/>
      <definedName name="srInfoIonA"/>
      <definedName name="srInfoIonZ"/>
      <definedName name="srLETUNm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tvdg10.phy.bnl.gov/spcsup/SiSi.gif" TargetMode="External"/><Relationship Id="rId13" Type="http://schemas.openxmlformats.org/officeDocument/2006/relationships/hyperlink" Target="http://tvdg10.phy.bnl.gov/spcsup/FeSi.gif" TargetMode="External"/><Relationship Id="rId18" Type="http://schemas.openxmlformats.org/officeDocument/2006/relationships/hyperlink" Target="http://tvdg10.phy.bnl.gov/spcsup/NbSi.gif" TargetMode="External"/><Relationship Id="rId3" Type="http://schemas.openxmlformats.org/officeDocument/2006/relationships/hyperlink" Target="http://tvdg10.phy.bnl.gov/spcsup/BSi.gif" TargetMode="External"/><Relationship Id="rId21" Type="http://schemas.openxmlformats.org/officeDocument/2006/relationships/hyperlink" Target="http://tvdg10.phy.bnl.gov/spcsup/AuSi.gif" TargetMode="External"/><Relationship Id="rId7" Type="http://schemas.openxmlformats.org/officeDocument/2006/relationships/hyperlink" Target="http://tvdg10.phy.bnl.gov/spcsup/MgSi.gif" TargetMode="External"/><Relationship Id="rId12" Type="http://schemas.openxmlformats.org/officeDocument/2006/relationships/hyperlink" Target="http://tvdg10.phy.bnl.gov/spcsup/CrSi.gif" TargetMode="External"/><Relationship Id="rId17" Type="http://schemas.openxmlformats.org/officeDocument/2006/relationships/hyperlink" Target="http://tvdg10.phy.bnl.gov/spcsup/BrSi.gif" TargetMode="External"/><Relationship Id="rId2" Type="http://schemas.openxmlformats.org/officeDocument/2006/relationships/hyperlink" Target="http://tvdg10.phy.bnl.gov/spcsup/LiSi.gif" TargetMode="External"/><Relationship Id="rId16" Type="http://schemas.openxmlformats.org/officeDocument/2006/relationships/hyperlink" Target="http://tvdg10.phy.bnl.gov/spcsup/GeSi.gif" TargetMode="External"/><Relationship Id="rId20" Type="http://schemas.openxmlformats.org/officeDocument/2006/relationships/hyperlink" Target="http://tvdg10.phy.bnl.gov/spcsup/ISi.gif" TargetMode="External"/><Relationship Id="rId1" Type="http://schemas.openxmlformats.org/officeDocument/2006/relationships/hyperlink" Target="http://tvdg10.phy.bnl.gov/spcsup/HSi.gif" TargetMode="External"/><Relationship Id="rId6" Type="http://schemas.openxmlformats.org/officeDocument/2006/relationships/hyperlink" Target="http://tvdg10.phy.bnl.gov/spcsup/FSi.gif" TargetMode="External"/><Relationship Id="rId11" Type="http://schemas.openxmlformats.org/officeDocument/2006/relationships/hyperlink" Target="http://tvdg10.phy.bnl.gov/spcsup/TiSi.gif" TargetMode="External"/><Relationship Id="rId5" Type="http://schemas.openxmlformats.org/officeDocument/2006/relationships/hyperlink" Target="http://tvdg10.phy.bnl.gov/spcsup/OSi.gif" TargetMode="External"/><Relationship Id="rId15" Type="http://schemas.openxmlformats.org/officeDocument/2006/relationships/hyperlink" Target="http://tvdg10.phy.bnl.gov/spcsup/CuSi.gif" TargetMode="External"/><Relationship Id="rId23" Type="http://schemas.openxmlformats.org/officeDocument/2006/relationships/drawing" Target="../drawings/drawing9.xml"/><Relationship Id="rId10" Type="http://schemas.openxmlformats.org/officeDocument/2006/relationships/hyperlink" Target="http://tvdg10.phy.bnl.gov/spcsup/CaSi.gif" TargetMode="External"/><Relationship Id="rId19" Type="http://schemas.openxmlformats.org/officeDocument/2006/relationships/hyperlink" Target="http://tvdg10.phy.bnl.gov/spcsup/AgSi.gif" TargetMode="External"/><Relationship Id="rId4" Type="http://schemas.openxmlformats.org/officeDocument/2006/relationships/hyperlink" Target="http://tvdg10.phy.bnl.gov/spcsup/CSi.gif" TargetMode="External"/><Relationship Id="rId9" Type="http://schemas.openxmlformats.org/officeDocument/2006/relationships/hyperlink" Target="http://tvdg10.phy.bnl.gov/spcsup/ClSi.gif" TargetMode="External"/><Relationship Id="rId14" Type="http://schemas.openxmlformats.org/officeDocument/2006/relationships/hyperlink" Target="http://tvdg10.phy.bnl.gov/spcsup/NiSi.gif" TargetMode="External"/><Relationship Id="rId22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41"/>
  <sheetViews>
    <sheetView tabSelected="1" zoomScale="80" zoomScaleNormal="80" workbookViewId="0">
      <selection activeCell="F36" sqref="F36"/>
    </sheetView>
  </sheetViews>
  <sheetFormatPr defaultColWidth="9" defaultRowHeight="13"/>
  <cols>
    <col min="1" max="1" width="4.26953125" style="21" customWidth="1"/>
    <col min="2" max="2" width="9" style="21"/>
    <col min="3" max="5" width="7.26953125" style="21" customWidth="1"/>
    <col min="6" max="6" width="76.36328125" style="21" customWidth="1"/>
    <col min="7" max="16384" width="9" style="21"/>
  </cols>
  <sheetData>
    <row r="1" spans="2:6" ht="9.75" customHeight="1"/>
    <row r="2" spans="2:6" s="19" customFormat="1" ht="19">
      <c r="B2" s="31" t="s">
        <v>11</v>
      </c>
      <c r="F2" s="30" t="s">
        <v>7</v>
      </c>
    </row>
    <row r="4" spans="2:6" ht="16.5">
      <c r="B4" s="20" t="s">
        <v>8</v>
      </c>
    </row>
    <row r="6" spans="2:6">
      <c r="B6" s="21" t="s">
        <v>10</v>
      </c>
      <c r="C6" s="22"/>
      <c r="E6" s="21" t="s">
        <v>9</v>
      </c>
    </row>
    <row r="8" spans="2:6" s="28" customFormat="1">
      <c r="B8" s="23" t="s">
        <v>266</v>
      </c>
      <c r="C8" s="29"/>
      <c r="D8" s="28" t="s">
        <v>267</v>
      </c>
    </row>
    <row r="9" spans="2:6" s="28" customFormat="1">
      <c r="C9" s="29"/>
      <c r="D9" s="26"/>
      <c r="F9" s="26"/>
    </row>
    <row r="10" spans="2:6">
      <c r="B10" s="23" t="s">
        <v>254</v>
      </c>
      <c r="C10" s="23"/>
      <c r="D10" s="21" t="s">
        <v>255</v>
      </c>
    </row>
    <row r="11" spans="2:6">
      <c r="D11" s="21" t="s">
        <v>256</v>
      </c>
    </row>
    <row r="12" spans="2:6">
      <c r="C12" s="24"/>
      <c r="D12" s="21" t="s">
        <v>257</v>
      </c>
    </row>
    <row r="13" spans="2:6">
      <c r="C13" s="25"/>
      <c r="E13" s="21" t="s">
        <v>258</v>
      </c>
    </row>
    <row r="14" spans="2:6">
      <c r="B14" s="23"/>
      <c r="C14" s="25"/>
      <c r="E14" s="21" t="s">
        <v>259</v>
      </c>
    </row>
    <row r="15" spans="2:6">
      <c r="B15" s="23"/>
      <c r="C15" s="25"/>
      <c r="F15" s="21" t="s">
        <v>260</v>
      </c>
    </row>
    <row r="16" spans="2:6">
      <c r="B16" s="23"/>
      <c r="C16" s="25"/>
      <c r="F16" s="21" t="s">
        <v>261</v>
      </c>
    </row>
    <row r="17" spans="2:6" s="28" customFormat="1">
      <c r="B17" s="26"/>
      <c r="C17" s="27"/>
      <c r="E17" s="28" t="s">
        <v>262</v>
      </c>
    </row>
    <row r="18" spans="2:6" s="28" customFormat="1">
      <c r="C18" s="29"/>
      <c r="D18" s="26"/>
      <c r="F18" s="28" t="s">
        <v>263</v>
      </c>
    </row>
    <row r="19" spans="2:6" s="28" customFormat="1">
      <c r="C19" s="29"/>
      <c r="F19" s="28" t="s">
        <v>264</v>
      </c>
    </row>
    <row r="20" spans="2:6" s="28" customFormat="1">
      <c r="C20" s="29"/>
      <c r="D20" s="28" t="s">
        <v>265</v>
      </c>
    </row>
    <row r="21" spans="2:6" s="28" customFormat="1">
      <c r="C21" s="29"/>
    </row>
    <row r="22" spans="2:6" s="28" customFormat="1">
      <c r="C22" s="29"/>
      <c r="F22" s="26"/>
    </row>
    <row r="23" spans="2:6" s="28" customFormat="1">
      <c r="C23" s="29"/>
      <c r="F23" s="26"/>
    </row>
    <row r="24" spans="2:6" s="28" customFormat="1">
      <c r="C24" s="29"/>
    </row>
    <row r="25" spans="2:6" s="28" customFormat="1">
      <c r="C25" s="29"/>
    </row>
    <row r="26" spans="2:6" s="28" customFormat="1">
      <c r="C26" s="29"/>
    </row>
    <row r="27" spans="2:6" s="28" customFormat="1">
      <c r="C27" s="29"/>
    </row>
    <row r="28" spans="2:6" s="28" customFormat="1">
      <c r="C28" s="29"/>
    </row>
    <row r="29" spans="2:6" s="28" customFormat="1">
      <c r="C29" s="29"/>
    </row>
    <row r="30" spans="2:6" s="28" customFormat="1">
      <c r="C30" s="29"/>
    </row>
    <row r="31" spans="2:6" s="28" customFormat="1">
      <c r="C31" s="29"/>
    </row>
    <row r="32" spans="2:6" s="28" customFormat="1">
      <c r="C32" s="29"/>
    </row>
    <row r="33" spans="3:3" s="28" customFormat="1">
      <c r="C33" s="29"/>
    </row>
    <row r="34" spans="3:3" s="28" customFormat="1">
      <c r="C34" s="29"/>
    </row>
    <row r="35" spans="3:3" s="28" customFormat="1">
      <c r="C35" s="29"/>
    </row>
    <row r="36" spans="3:3" s="28" customFormat="1">
      <c r="C36" s="29"/>
    </row>
    <row r="37" spans="3:3" s="28" customFormat="1">
      <c r="C37" s="29"/>
    </row>
    <row r="38" spans="3:3">
      <c r="C38" s="24"/>
    </row>
    <row r="39" spans="3:3">
      <c r="C39" s="24"/>
    </row>
    <row r="40" spans="3:3">
      <c r="C40" s="24"/>
    </row>
    <row r="41" spans="3:3">
      <c r="C41" s="24"/>
    </row>
  </sheetData>
  <phoneticPr fontId="7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&amp;L&amp;F&amp;A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224"/>
  <sheetViews>
    <sheetView zoomScale="80" zoomScaleNormal="80" workbookViewId="0">
      <pane ySplit="5450" topLeftCell="A22" activePane="bottomLeft"/>
      <selection activeCell="P7" sqref="P7"/>
      <selection pane="bottomLeft" activeCell="E41" sqref="E41"/>
    </sheetView>
  </sheetViews>
  <sheetFormatPr defaultRowHeight="13"/>
  <cols>
    <col min="1" max="1" width="1.7265625" customWidth="1"/>
    <col min="2" max="2" width="7.36328125" customWidth="1"/>
    <col min="3" max="42" width="6.6328125" customWidth="1"/>
    <col min="43" max="43" width="2.26953125" customWidth="1"/>
    <col min="44" max="61" width="5.36328125" customWidth="1"/>
  </cols>
  <sheetData>
    <row r="1" spans="2:42" s="21" customFormat="1" ht="9.75" customHeight="1"/>
    <row r="2" spans="2:42" s="19" customFormat="1" ht="19">
      <c r="B2" s="31" t="str">
        <f>BkTitle1</f>
        <v>SRIMfit LET_R plot</v>
      </c>
      <c r="C2" s="31"/>
      <c r="G2" s="30" t="str">
        <f>BkTitle2</f>
        <v>AddInマクロ版 : セル内の式 = srFuncName()</v>
      </c>
    </row>
    <row r="3" spans="2:42" s="40" customFormat="1"/>
    <row r="4" spans="2:42" s="34" customFormat="1">
      <c r="B4" s="42" t="s">
        <v>12</v>
      </c>
      <c r="C4" s="43" t="s">
        <v>13</v>
      </c>
      <c r="E4" s="64" t="s">
        <v>24</v>
      </c>
      <c r="F4" s="66">
        <v>20</v>
      </c>
      <c r="G4" s="62" t="s">
        <v>26</v>
      </c>
      <c r="H4" s="33"/>
      <c r="I4" s="97" t="s">
        <v>61</v>
      </c>
      <c r="J4" s="32"/>
      <c r="K4" s="32"/>
      <c r="L4" s="281" t="s">
        <v>32</v>
      </c>
      <c r="M4" s="81" t="str">
        <f>"Target= "&amp;$C$5</f>
        <v>Target= Si</v>
      </c>
      <c r="O4" s="42" t="s">
        <v>269</v>
      </c>
      <c r="P4" s="283" t="str">
        <f>"LET tot. ["&amp;[1]!srLETUNm($C$6)&amp;"]"</f>
        <v>LET tot. [MeV/(mg/cm2)]</v>
      </c>
      <c r="Q4" s="33"/>
      <c r="R4" s="33"/>
      <c r="T4" s="32"/>
      <c r="U4" s="32"/>
      <c r="V4" s="33"/>
      <c r="W4" s="33"/>
      <c r="Y4" s="32"/>
      <c r="Z4" s="32"/>
      <c r="AA4" s="33"/>
      <c r="AB4" s="33"/>
      <c r="AD4" s="32"/>
      <c r="AE4" s="32"/>
      <c r="AF4" s="33"/>
      <c r="AG4" s="33"/>
      <c r="AI4" s="32"/>
      <c r="AJ4" s="32"/>
      <c r="AK4" s="33"/>
      <c r="AL4" s="33"/>
      <c r="AN4" s="32"/>
      <c r="AO4" s="32"/>
      <c r="AP4" s="33"/>
    </row>
    <row r="5" spans="2:42" s="34" customFormat="1">
      <c r="B5" s="101" t="s">
        <v>14</v>
      </c>
      <c r="C5" s="277" t="s">
        <v>60</v>
      </c>
      <c r="D5" s="54"/>
      <c r="E5" s="65" t="s">
        <v>25</v>
      </c>
      <c r="F5" s="67">
        <v>101325</v>
      </c>
      <c r="G5" s="63" t="s">
        <v>27</v>
      </c>
      <c r="H5" s="39"/>
      <c r="I5" s="39"/>
      <c r="J5" s="39"/>
      <c r="K5" s="39"/>
      <c r="M5" s="39"/>
      <c r="N5" s="39"/>
      <c r="O5" s="282" t="s">
        <v>270</v>
      </c>
      <c r="P5" s="283" t="str">
        <f>"LET elec. ["&amp;[1]!srLETUNm($C$6)&amp;"]"</f>
        <v>LET elec. [MeV/(mg/cm2)]</v>
      </c>
      <c r="R5" s="39"/>
      <c r="S5" s="39"/>
      <c r="T5" s="39"/>
      <c r="U5" s="39"/>
      <c r="W5" s="39"/>
      <c r="X5" s="39"/>
      <c r="Y5" s="39"/>
      <c r="Z5" s="39"/>
      <c r="AB5" s="39"/>
      <c r="AC5" s="39"/>
      <c r="AD5" s="39"/>
      <c r="AE5" s="39"/>
      <c r="AG5" s="39"/>
      <c r="AH5" s="39"/>
      <c r="AI5" s="39"/>
      <c r="AJ5" s="39"/>
      <c r="AL5" s="39"/>
      <c r="AM5" s="39"/>
      <c r="AN5" s="39"/>
      <c r="AO5" s="39"/>
    </row>
    <row r="6" spans="2:42" s="34" customFormat="1">
      <c r="B6" s="44" t="s">
        <v>268</v>
      </c>
      <c r="C6" s="276">
        <v>0</v>
      </c>
      <c r="D6" s="279" t="str">
        <f>[1]!srLETUNm(C6)</f>
        <v>MeV/(mg/cm2)</v>
      </c>
      <c r="E6" s="36"/>
      <c r="F6" s="36"/>
      <c r="G6" s="38"/>
      <c r="H6" s="37"/>
      <c r="I6" s="36"/>
      <c r="M6" s="37"/>
      <c r="N6" s="36"/>
      <c r="O6" s="44" t="s">
        <v>271</v>
      </c>
      <c r="P6" s="283" t="str">
        <f>"LET elec , nucl ["&amp;[1]!srLETUNm($C$6)&amp;"]"</f>
        <v>LET elec , nucl [MeV/(mg/cm2)]</v>
      </c>
      <c r="R6" s="37"/>
      <c r="S6" s="36"/>
      <c r="W6" s="37"/>
      <c r="X6" s="36"/>
      <c r="AB6" s="37"/>
      <c r="AC6" s="36"/>
      <c r="AG6" s="37"/>
      <c r="AH6" s="36"/>
      <c r="AL6" s="37"/>
      <c r="AM6" s="36"/>
    </row>
    <row r="7" spans="2:42" s="34" customFormat="1">
      <c r="B7" s="39"/>
      <c r="C7" s="59"/>
      <c r="D7" s="39"/>
      <c r="F7" s="39"/>
      <c r="G7" s="41"/>
      <c r="H7" s="59"/>
      <c r="I7" s="39"/>
      <c r="K7" s="39"/>
      <c r="L7" s="41"/>
      <c r="M7" s="59"/>
      <c r="N7" s="39"/>
      <c r="P7" s="39"/>
      <c r="Q7" s="41"/>
      <c r="R7" s="59"/>
      <c r="S7" s="39"/>
      <c r="U7" s="39"/>
      <c r="V7" s="41"/>
      <c r="W7" s="59"/>
      <c r="X7" s="39"/>
      <c r="Z7" s="39"/>
      <c r="AA7" s="41"/>
      <c r="AB7" s="59"/>
      <c r="AC7" s="39"/>
      <c r="AE7" s="39"/>
      <c r="AF7" s="41"/>
      <c r="AG7" s="59"/>
      <c r="AH7" s="39"/>
      <c r="AJ7" s="39"/>
      <c r="AK7" s="41"/>
      <c r="AL7" s="59"/>
      <c r="AM7" s="39"/>
      <c r="AO7" s="39"/>
      <c r="AP7" s="41"/>
    </row>
    <row r="8" spans="2:42" s="34" customFormat="1">
      <c r="B8" s="39"/>
      <c r="C8" s="87" t="s">
        <v>39</v>
      </c>
      <c r="D8" s="39"/>
      <c r="F8" s="39"/>
      <c r="G8" s="41"/>
      <c r="H8" s="59"/>
      <c r="I8" s="39"/>
      <c r="K8" s="39"/>
      <c r="L8" s="41"/>
      <c r="M8" s="59"/>
      <c r="N8" s="39"/>
      <c r="P8" s="39"/>
      <c r="Q8" s="41"/>
      <c r="R8" s="59"/>
      <c r="S8" s="39"/>
      <c r="U8" s="39"/>
      <c r="V8" s="41"/>
      <c r="W8" s="59"/>
      <c r="X8" s="39"/>
      <c r="Z8" s="39"/>
      <c r="AA8" s="41"/>
      <c r="AB8" s="59"/>
      <c r="AC8" s="39"/>
      <c r="AE8" s="39"/>
      <c r="AF8" s="41"/>
      <c r="AG8" s="87" t="s">
        <v>67</v>
      </c>
      <c r="AH8" s="39"/>
      <c r="AJ8" s="39"/>
      <c r="AK8" s="41"/>
      <c r="AL8" s="59"/>
      <c r="AM8" s="39"/>
      <c r="AO8" s="39"/>
      <c r="AP8" s="41"/>
    </row>
    <row r="9" spans="2:42" s="34" customFormat="1">
      <c r="B9" s="100" t="s">
        <v>2</v>
      </c>
      <c r="C9" s="61"/>
      <c r="D9" s="70" t="s">
        <v>33</v>
      </c>
      <c r="E9" s="35"/>
      <c r="F9" s="71" t="str">
        <f>$C$4&amp;D9&amp;"_"&amp;$C$5</f>
        <v>srim238U_Si</v>
      </c>
      <c r="G9" s="72"/>
      <c r="H9" s="61"/>
      <c r="I9" s="70" t="s">
        <v>34</v>
      </c>
      <c r="J9" s="35"/>
      <c r="K9" s="71" t="str">
        <f>$C$4&amp;I9&amp;"_"&amp;$C$5</f>
        <v>srim197Au_Si</v>
      </c>
      <c r="L9" s="72"/>
      <c r="M9" s="61"/>
      <c r="N9" s="70" t="s">
        <v>18</v>
      </c>
      <c r="O9" s="35"/>
      <c r="P9" s="71" t="str">
        <f>$C$4&amp;N9&amp;"_"&amp;$C$5</f>
        <v>srim136Xe_Si</v>
      </c>
      <c r="Q9" s="72"/>
      <c r="R9" s="61"/>
      <c r="S9" s="70" t="s">
        <v>58</v>
      </c>
      <c r="T9" s="35"/>
      <c r="U9" s="71" t="str">
        <f>$C$4&amp;S9&amp;"_"&amp;$C$5</f>
        <v>srim84Kr_Si</v>
      </c>
      <c r="V9" s="72"/>
      <c r="W9" s="61"/>
      <c r="X9" s="70" t="s">
        <v>15</v>
      </c>
      <c r="Y9" s="35"/>
      <c r="Z9" s="71" t="str">
        <f>$C$4&amp;X9&amp;"_"&amp;$C$5</f>
        <v>srim40Ar_Si</v>
      </c>
      <c r="AA9" s="72"/>
      <c r="AB9" s="61"/>
      <c r="AC9" s="70" t="s">
        <v>59</v>
      </c>
      <c r="AD9" s="35"/>
      <c r="AE9" s="71" t="str">
        <f>$C$4&amp;AC9&amp;"_"&amp;$C$5</f>
        <v>srim12C_Si</v>
      </c>
      <c r="AF9" s="72"/>
      <c r="AG9" s="61"/>
      <c r="AH9" s="70" t="s">
        <v>62</v>
      </c>
      <c r="AI9" s="35"/>
      <c r="AJ9" s="71" t="str">
        <f>$C$4&amp;AH9&amp;"_"&amp;$C$5</f>
        <v>srim4He_Si</v>
      </c>
      <c r="AK9" s="72"/>
      <c r="AL9" s="61"/>
      <c r="AM9" s="70" t="s">
        <v>63</v>
      </c>
      <c r="AN9" s="35"/>
      <c r="AO9" s="71" t="str">
        <f>$C$4&amp;AM9&amp;"_"&amp;$C$5</f>
        <v>srim1H_Si</v>
      </c>
      <c r="AP9" s="72"/>
    </row>
    <row r="10" spans="2:42">
      <c r="B10" s="15" t="s">
        <v>19</v>
      </c>
      <c r="C10" s="94"/>
      <c r="D10" s="83">
        <v>10.75</v>
      </c>
      <c r="E10" s="79" t="s">
        <v>31</v>
      </c>
      <c r="F10" s="79"/>
      <c r="G10" s="80"/>
      <c r="H10" s="94"/>
      <c r="I10" s="83">
        <v>18.399999999999999</v>
      </c>
      <c r="J10" s="79" t="s">
        <v>31</v>
      </c>
      <c r="K10" s="79"/>
      <c r="L10" s="80"/>
      <c r="M10" s="94"/>
      <c r="N10" s="83">
        <v>39</v>
      </c>
      <c r="O10" s="79" t="s">
        <v>31</v>
      </c>
      <c r="P10" s="79"/>
      <c r="Q10" s="80"/>
      <c r="R10" s="94"/>
      <c r="S10" s="83">
        <v>70</v>
      </c>
      <c r="T10" s="79" t="s">
        <v>31</v>
      </c>
      <c r="U10" s="79"/>
      <c r="V10" s="80"/>
      <c r="W10" s="94"/>
      <c r="X10" s="83">
        <v>95</v>
      </c>
      <c r="Y10" s="79" t="s">
        <v>31</v>
      </c>
      <c r="Z10" s="79"/>
      <c r="AA10" s="80"/>
      <c r="AB10" s="94"/>
      <c r="AC10" s="82">
        <v>135</v>
      </c>
      <c r="AD10" s="79" t="s">
        <v>31</v>
      </c>
      <c r="AE10" s="79"/>
      <c r="AF10" s="80"/>
      <c r="AG10" s="94"/>
      <c r="AH10" s="82">
        <v>135</v>
      </c>
      <c r="AI10" s="79" t="s">
        <v>31</v>
      </c>
      <c r="AJ10" s="79"/>
      <c r="AK10" s="80"/>
      <c r="AL10" s="94"/>
      <c r="AM10" s="82">
        <v>135</v>
      </c>
      <c r="AN10" s="79" t="s">
        <v>31</v>
      </c>
      <c r="AO10" s="79"/>
      <c r="AP10" s="80"/>
    </row>
    <row r="11" spans="2:42">
      <c r="B11" s="58" t="s">
        <v>1</v>
      </c>
      <c r="C11" s="85" t="s">
        <v>35</v>
      </c>
      <c r="D11" s="82">
        <v>0</v>
      </c>
      <c r="E11" s="56" t="s">
        <v>22</v>
      </c>
      <c r="F11" s="60" t="str">
        <f>$C$4&amp;D9&amp;"_"&amp;$B11</f>
        <v>srim238U_Au</v>
      </c>
      <c r="G11" s="80"/>
      <c r="H11" s="85" t="s">
        <v>35</v>
      </c>
      <c r="I11" s="82">
        <v>0</v>
      </c>
      <c r="J11" s="56" t="s">
        <v>22</v>
      </c>
      <c r="K11" s="60" t="str">
        <f>$C$4&amp;I9&amp;"_"&amp;$B11</f>
        <v>srim197Au_Au</v>
      </c>
      <c r="L11" s="80"/>
      <c r="M11" s="85" t="s">
        <v>35</v>
      </c>
      <c r="N11" s="82">
        <v>21.4</v>
      </c>
      <c r="O11" s="56" t="s">
        <v>22</v>
      </c>
      <c r="P11" s="60" t="str">
        <f>$C$4&amp;N9&amp;"_"&amp;$B11</f>
        <v>srim136Xe_Au</v>
      </c>
      <c r="Q11" s="80"/>
      <c r="R11" s="85" t="s">
        <v>35</v>
      </c>
      <c r="S11" s="82">
        <v>48.8</v>
      </c>
      <c r="T11" s="56" t="s">
        <v>22</v>
      </c>
      <c r="U11" s="60" t="str">
        <f>$C$4&amp;S9&amp;"_"&amp;$B11</f>
        <v>srim84Kr_Au</v>
      </c>
      <c r="V11" s="80"/>
      <c r="W11" s="85" t="s">
        <v>35</v>
      </c>
      <c r="X11" s="82">
        <v>75</v>
      </c>
      <c r="Y11" s="56" t="s">
        <v>22</v>
      </c>
      <c r="Z11" s="60" t="str">
        <f>$C$4&amp;X9&amp;"_"&amp;$B11</f>
        <v>srim40Ar_Au</v>
      </c>
      <c r="AA11" s="80"/>
      <c r="AB11" s="85" t="s">
        <v>35</v>
      </c>
      <c r="AC11" s="82">
        <v>75</v>
      </c>
      <c r="AD11" s="56" t="s">
        <v>22</v>
      </c>
      <c r="AE11" s="60" t="str">
        <f>$C$4&amp;AC9&amp;"_"&amp;$B11</f>
        <v>srim12C_Au</v>
      </c>
      <c r="AF11" s="80"/>
      <c r="AG11" s="85" t="s">
        <v>35</v>
      </c>
      <c r="AH11" s="82">
        <v>75</v>
      </c>
      <c r="AI11" s="56" t="s">
        <v>22</v>
      </c>
      <c r="AJ11" s="60" t="str">
        <f>$C$4&amp;AH9&amp;"_"&amp;$B11</f>
        <v>srim4He_Au</v>
      </c>
      <c r="AK11" s="80"/>
      <c r="AL11" s="85" t="s">
        <v>35</v>
      </c>
      <c r="AM11" s="82">
        <v>75</v>
      </c>
      <c r="AN11" s="56" t="s">
        <v>22</v>
      </c>
      <c r="AO11" s="60" t="str">
        <f>$C$4&amp;AM9&amp;"_"&amp;$B11</f>
        <v>srim1H_Au</v>
      </c>
      <c r="AP11" s="80"/>
    </row>
    <row r="12" spans="2:42">
      <c r="B12" s="58" t="s">
        <v>20</v>
      </c>
      <c r="C12" s="86" t="s">
        <v>48</v>
      </c>
      <c r="D12" s="82">
        <v>25</v>
      </c>
      <c r="E12" s="56" t="s">
        <v>22</v>
      </c>
      <c r="F12" s="60" t="str">
        <f>$C$4&amp;D9&amp;"_"&amp;$B12</f>
        <v>srim238U_Kapton</v>
      </c>
      <c r="G12" s="73"/>
      <c r="H12" s="86" t="s">
        <v>48</v>
      </c>
      <c r="I12" s="82">
        <v>25</v>
      </c>
      <c r="J12" s="56" t="s">
        <v>22</v>
      </c>
      <c r="K12" s="60" t="str">
        <f>$C$4&amp;I9&amp;"_"&amp;$B12</f>
        <v>srim197Au_Kapton</v>
      </c>
      <c r="L12" s="73"/>
      <c r="M12" s="86" t="s">
        <v>48</v>
      </c>
      <c r="N12" s="82">
        <v>25</v>
      </c>
      <c r="O12" s="56" t="s">
        <v>22</v>
      </c>
      <c r="P12" s="60" t="str">
        <f>$C$4&amp;N9&amp;"_"&amp;$B12</f>
        <v>srim136Xe_Kapton</v>
      </c>
      <c r="Q12" s="73"/>
      <c r="R12" s="86" t="s">
        <v>48</v>
      </c>
      <c r="S12" s="82">
        <v>75</v>
      </c>
      <c r="T12" s="56" t="s">
        <v>22</v>
      </c>
      <c r="U12" s="60" t="str">
        <f>$C$4&amp;S9&amp;"_"&amp;$B12</f>
        <v>srim84Kr_Kapton</v>
      </c>
      <c r="V12" s="73"/>
      <c r="W12" s="86" t="s">
        <v>48</v>
      </c>
      <c r="X12" s="82">
        <v>75</v>
      </c>
      <c r="Y12" s="56" t="s">
        <v>22</v>
      </c>
      <c r="Z12" s="60" t="str">
        <f>$C$4&amp;X9&amp;"_"&amp;$B12</f>
        <v>srim40Ar_Kapton</v>
      </c>
      <c r="AA12" s="73"/>
      <c r="AB12" s="86" t="s">
        <v>48</v>
      </c>
      <c r="AC12" s="82">
        <v>75</v>
      </c>
      <c r="AD12" s="56" t="s">
        <v>22</v>
      </c>
      <c r="AE12" s="60" t="str">
        <f>$C$4&amp;AC9&amp;"_"&amp;$B12</f>
        <v>srim12C_Kapton</v>
      </c>
      <c r="AF12" s="73"/>
      <c r="AG12" s="86" t="s">
        <v>48</v>
      </c>
      <c r="AH12" s="82">
        <v>75</v>
      </c>
      <c r="AI12" s="56" t="s">
        <v>22</v>
      </c>
      <c r="AJ12" s="60" t="str">
        <f>$C$4&amp;AH9&amp;"_"&amp;$B12</f>
        <v>srim4He_Kapton</v>
      </c>
      <c r="AK12" s="73"/>
      <c r="AL12" s="86" t="s">
        <v>48</v>
      </c>
      <c r="AM12" s="82">
        <v>75</v>
      </c>
      <c r="AN12" s="56" t="s">
        <v>22</v>
      </c>
      <c r="AO12" s="60" t="str">
        <f>$C$4&amp;AM9&amp;"_"&amp;$B12</f>
        <v>srim1H_Kapton</v>
      </c>
      <c r="AP12" s="73"/>
    </row>
    <row r="13" spans="2:42">
      <c r="B13" s="58" t="s">
        <v>37</v>
      </c>
      <c r="C13" s="86" t="s">
        <v>36</v>
      </c>
      <c r="D13" s="82">
        <v>24</v>
      </c>
      <c r="E13" s="56" t="s">
        <v>22</v>
      </c>
      <c r="F13" s="60" t="str">
        <f>$C$4&amp;D9&amp;"_"&amp;$B13</f>
        <v>srim238U_Mylar</v>
      </c>
      <c r="G13" s="73"/>
      <c r="H13" s="86" t="s">
        <v>36</v>
      </c>
      <c r="I13" s="82">
        <v>24</v>
      </c>
      <c r="J13" s="56" t="s">
        <v>22</v>
      </c>
      <c r="K13" s="60" t="str">
        <f>$C$4&amp;I9&amp;"_"&amp;$B13</f>
        <v>srim197Au_Mylar</v>
      </c>
      <c r="L13" s="73"/>
      <c r="M13" s="86" t="s">
        <v>36</v>
      </c>
      <c r="N13" s="82">
        <v>24</v>
      </c>
      <c r="O13" s="56" t="s">
        <v>22</v>
      </c>
      <c r="P13" s="60" t="str">
        <f>$C$4&amp;N9&amp;"_"&amp;$B13</f>
        <v>srim136Xe_Mylar</v>
      </c>
      <c r="Q13" s="73"/>
      <c r="R13" s="86" t="s">
        <v>36</v>
      </c>
      <c r="S13" s="82">
        <v>24</v>
      </c>
      <c r="T13" s="56" t="s">
        <v>22</v>
      </c>
      <c r="U13" s="60" t="str">
        <f>$C$4&amp;S9&amp;"_"&amp;$B13</f>
        <v>srim84Kr_Mylar</v>
      </c>
      <c r="V13" s="73"/>
      <c r="W13" s="86" t="s">
        <v>36</v>
      </c>
      <c r="X13" s="82">
        <v>24</v>
      </c>
      <c r="Y13" s="56" t="s">
        <v>22</v>
      </c>
      <c r="Z13" s="60" t="str">
        <f>$C$4&amp;X9&amp;"_"&amp;$B13</f>
        <v>srim40Ar_Mylar</v>
      </c>
      <c r="AA13" s="73"/>
      <c r="AB13" s="86" t="s">
        <v>36</v>
      </c>
      <c r="AC13" s="82">
        <v>24</v>
      </c>
      <c r="AD13" s="56" t="s">
        <v>22</v>
      </c>
      <c r="AE13" s="60" t="str">
        <f>$C$4&amp;AC9&amp;"_"&amp;$B13</f>
        <v>srim12C_Mylar</v>
      </c>
      <c r="AF13" s="73"/>
      <c r="AG13" s="86" t="s">
        <v>36</v>
      </c>
      <c r="AH13" s="82">
        <v>24</v>
      </c>
      <c r="AI13" s="56" t="s">
        <v>22</v>
      </c>
      <c r="AJ13" s="60" t="str">
        <f>$C$4&amp;AH9&amp;"_"&amp;$B13</f>
        <v>srim4He_Mylar</v>
      </c>
      <c r="AK13" s="73"/>
      <c r="AL13" s="86" t="s">
        <v>36</v>
      </c>
      <c r="AM13" s="82">
        <v>24</v>
      </c>
      <c r="AN13" s="56" t="s">
        <v>22</v>
      </c>
      <c r="AO13" s="60" t="str">
        <f>$C$4&amp;AM9&amp;"_"&amp;$B13</f>
        <v>srim1H_Mylar</v>
      </c>
      <c r="AP13" s="73"/>
    </row>
    <row r="14" spans="2:42">
      <c r="B14" s="58" t="s">
        <v>40</v>
      </c>
      <c r="C14" s="86" t="s">
        <v>38</v>
      </c>
      <c r="D14" s="82">
        <v>0</v>
      </c>
      <c r="E14" s="56" t="s">
        <v>22</v>
      </c>
      <c r="F14" s="60" t="str">
        <f>$C$4&amp;D9&amp;"_"&amp;$B14</f>
        <v>srim238U_EJ212</v>
      </c>
      <c r="G14" s="73"/>
      <c r="H14" s="86" t="s">
        <v>38</v>
      </c>
      <c r="I14" s="82">
        <v>0</v>
      </c>
      <c r="J14" s="56" t="s">
        <v>22</v>
      </c>
      <c r="K14" s="60" t="str">
        <f>$C$4&amp;I9&amp;"_"&amp;$B14</f>
        <v>srim197Au_EJ212</v>
      </c>
      <c r="L14" s="73"/>
      <c r="M14" s="86" t="s">
        <v>38</v>
      </c>
      <c r="N14" s="82">
        <v>100</v>
      </c>
      <c r="O14" s="56" t="s">
        <v>22</v>
      </c>
      <c r="P14" s="60" t="str">
        <f>$C$4&amp;N9&amp;"_"&amp;$B14</f>
        <v>srim136Xe_EJ212</v>
      </c>
      <c r="Q14" s="73"/>
      <c r="R14" s="86" t="s">
        <v>38</v>
      </c>
      <c r="S14" s="82">
        <v>100</v>
      </c>
      <c r="T14" s="56" t="s">
        <v>22</v>
      </c>
      <c r="U14" s="60" t="str">
        <f>$C$4&amp;S9&amp;"_"&amp;$B14</f>
        <v>srim84Kr_EJ212</v>
      </c>
      <c r="V14" s="73"/>
      <c r="W14" s="86" t="s">
        <v>38</v>
      </c>
      <c r="X14" s="82">
        <v>500</v>
      </c>
      <c r="Y14" s="56" t="s">
        <v>22</v>
      </c>
      <c r="Z14" s="60" t="str">
        <f>$C$4&amp;X9&amp;"_"&amp;$B14</f>
        <v>srim40Ar_EJ212</v>
      </c>
      <c r="AA14" s="73"/>
      <c r="AB14" s="86" t="s">
        <v>38</v>
      </c>
      <c r="AC14" s="82">
        <v>500</v>
      </c>
      <c r="AD14" s="56" t="s">
        <v>22</v>
      </c>
      <c r="AE14" s="60" t="str">
        <f>$C$4&amp;AC9&amp;"_"&amp;$B14</f>
        <v>srim12C_EJ212</v>
      </c>
      <c r="AF14" s="73"/>
      <c r="AG14" s="86" t="s">
        <v>38</v>
      </c>
      <c r="AH14" s="82">
        <v>500</v>
      </c>
      <c r="AI14" s="56" t="s">
        <v>22</v>
      </c>
      <c r="AJ14" s="60" t="str">
        <f>$C$4&amp;AH9&amp;"_"&amp;$B14</f>
        <v>srim4He_EJ212</v>
      </c>
      <c r="AK14" s="73"/>
      <c r="AL14" s="86" t="s">
        <v>38</v>
      </c>
      <c r="AM14" s="82">
        <v>500</v>
      </c>
      <c r="AN14" s="56" t="s">
        <v>22</v>
      </c>
      <c r="AO14" s="60" t="str">
        <f>$C$4&amp;AM9&amp;"_"&amp;$B14</f>
        <v>srim1H_EJ212</v>
      </c>
      <c r="AP14" s="73"/>
    </row>
    <row r="15" spans="2:42">
      <c r="B15" s="58" t="s">
        <v>37</v>
      </c>
      <c r="C15" s="86" t="s">
        <v>42</v>
      </c>
      <c r="D15" s="82">
        <v>0</v>
      </c>
      <c r="E15" s="56" t="s">
        <v>22</v>
      </c>
      <c r="F15" s="60"/>
      <c r="G15" s="73"/>
      <c r="H15" s="86" t="s">
        <v>42</v>
      </c>
      <c r="I15" s="82">
        <v>0</v>
      </c>
      <c r="J15" s="56" t="s">
        <v>22</v>
      </c>
      <c r="K15" s="60"/>
      <c r="L15" s="73"/>
      <c r="M15" s="86" t="s">
        <v>42</v>
      </c>
      <c r="N15" s="82">
        <v>48</v>
      </c>
      <c r="O15" s="56" t="s">
        <v>22</v>
      </c>
      <c r="P15" s="60"/>
      <c r="Q15" s="73"/>
      <c r="R15" s="86" t="s">
        <v>42</v>
      </c>
      <c r="S15" s="82">
        <v>48</v>
      </c>
      <c r="T15" s="56" t="s">
        <v>22</v>
      </c>
      <c r="U15" s="60"/>
      <c r="V15" s="73"/>
      <c r="W15" s="86" t="s">
        <v>42</v>
      </c>
      <c r="X15" s="82">
        <v>72</v>
      </c>
      <c r="Y15" s="56" t="s">
        <v>22</v>
      </c>
      <c r="Z15" s="60"/>
      <c r="AA15" s="73"/>
      <c r="AB15" s="86" t="s">
        <v>42</v>
      </c>
      <c r="AC15" s="82">
        <v>72</v>
      </c>
      <c r="AD15" s="56" t="s">
        <v>22</v>
      </c>
      <c r="AE15" s="60"/>
      <c r="AF15" s="73"/>
      <c r="AG15" s="86" t="s">
        <v>42</v>
      </c>
      <c r="AH15" s="82">
        <v>72</v>
      </c>
      <c r="AI15" s="56" t="s">
        <v>22</v>
      </c>
      <c r="AJ15" s="60"/>
      <c r="AK15" s="73"/>
      <c r="AL15" s="86" t="s">
        <v>42</v>
      </c>
      <c r="AM15" s="82">
        <v>72</v>
      </c>
      <c r="AN15" s="56" t="s">
        <v>22</v>
      </c>
      <c r="AO15" s="60"/>
      <c r="AP15" s="73"/>
    </row>
    <row r="16" spans="2:42">
      <c r="B16" s="58" t="s">
        <v>44</v>
      </c>
      <c r="C16" s="86" t="s">
        <v>43</v>
      </c>
      <c r="D16" s="82">
        <v>40</v>
      </c>
      <c r="E16" s="56" t="s">
        <v>45</v>
      </c>
      <c r="F16" s="60" t="str">
        <f>$C$4&amp;D9&amp;"_"&amp;$B16</f>
        <v>srim238U_Air</v>
      </c>
      <c r="G16" s="73"/>
      <c r="H16" s="86" t="s">
        <v>43</v>
      </c>
      <c r="I16" s="82">
        <v>105</v>
      </c>
      <c r="J16" s="56" t="s">
        <v>45</v>
      </c>
      <c r="K16" s="60" t="str">
        <f>$C$4&amp;I9&amp;"_"&amp;$B16</f>
        <v>srim197Au_Air</v>
      </c>
      <c r="L16" s="73"/>
      <c r="M16" s="86" t="s">
        <v>43</v>
      </c>
      <c r="N16" s="82">
        <v>145</v>
      </c>
      <c r="O16" s="56" t="s">
        <v>45</v>
      </c>
      <c r="P16" s="60" t="str">
        <f>$C$4&amp;N9&amp;"_"&amp;$B16</f>
        <v>srim136Xe_Air</v>
      </c>
      <c r="Q16" s="73"/>
      <c r="R16" s="86" t="s">
        <v>43</v>
      </c>
      <c r="S16" s="82">
        <v>145</v>
      </c>
      <c r="T16" s="56" t="s">
        <v>45</v>
      </c>
      <c r="U16" s="60" t="str">
        <f>$C$4&amp;S9&amp;"_"&amp;$B16</f>
        <v>srim84Kr_Air</v>
      </c>
      <c r="V16" s="73"/>
      <c r="W16" s="86" t="s">
        <v>43</v>
      </c>
      <c r="X16" s="82">
        <v>145</v>
      </c>
      <c r="Y16" s="56" t="s">
        <v>45</v>
      </c>
      <c r="Z16" s="60" t="str">
        <f>$C$4&amp;X9&amp;"_"&amp;$B16</f>
        <v>srim40Ar_Air</v>
      </c>
      <c r="AA16" s="73"/>
      <c r="AB16" s="86" t="s">
        <v>43</v>
      </c>
      <c r="AC16" s="82">
        <v>145</v>
      </c>
      <c r="AD16" s="56" t="s">
        <v>45</v>
      </c>
      <c r="AE16" s="60" t="str">
        <f>$C$4&amp;AC9&amp;"_"&amp;$B16</f>
        <v>srim12C_Air</v>
      </c>
      <c r="AF16" s="73"/>
      <c r="AG16" s="86" t="s">
        <v>43</v>
      </c>
      <c r="AH16" s="82">
        <v>145</v>
      </c>
      <c r="AI16" s="56" t="s">
        <v>45</v>
      </c>
      <c r="AJ16" s="60" t="str">
        <f>$C$4&amp;AH9&amp;"_"&amp;$B16</f>
        <v>srim4He_Air</v>
      </c>
      <c r="AK16" s="73"/>
      <c r="AL16" s="86" t="s">
        <v>43</v>
      </c>
      <c r="AM16" s="82">
        <v>145</v>
      </c>
      <c r="AN16" s="56" t="s">
        <v>45</v>
      </c>
      <c r="AO16" s="60" t="str">
        <f>$C$4&amp;AM9&amp;"_"&amp;$B16</f>
        <v>srim1H_Air</v>
      </c>
      <c r="AP16" s="73"/>
    </row>
    <row r="17" spans="1:42">
      <c r="B17" s="69" t="s">
        <v>21</v>
      </c>
      <c r="C17" s="95" t="s">
        <v>46</v>
      </c>
      <c r="D17" s="84">
        <v>0</v>
      </c>
      <c r="E17" s="74" t="s">
        <v>23</v>
      </c>
      <c r="F17" s="75"/>
      <c r="G17" s="76"/>
      <c r="H17" s="95" t="s">
        <v>46</v>
      </c>
      <c r="I17" s="84">
        <v>0</v>
      </c>
      <c r="J17" s="74" t="s">
        <v>23</v>
      </c>
      <c r="K17" s="75"/>
      <c r="L17" s="76"/>
      <c r="M17" s="95" t="s">
        <v>46</v>
      </c>
      <c r="N17" s="84">
        <v>20</v>
      </c>
      <c r="O17" s="74" t="s">
        <v>23</v>
      </c>
      <c r="P17" s="75"/>
      <c r="Q17" s="76"/>
      <c r="R17" s="95" t="s">
        <v>46</v>
      </c>
      <c r="S17" s="84">
        <v>160</v>
      </c>
      <c r="T17" s="74" t="s">
        <v>23</v>
      </c>
      <c r="U17" s="75"/>
      <c r="V17" s="76"/>
      <c r="W17" s="95" t="s">
        <v>46</v>
      </c>
      <c r="X17" s="84">
        <v>160</v>
      </c>
      <c r="Y17" s="74" t="s">
        <v>23</v>
      </c>
      <c r="Z17" s="75"/>
      <c r="AA17" s="76"/>
      <c r="AB17" s="95" t="s">
        <v>46</v>
      </c>
      <c r="AC17" s="84">
        <v>160</v>
      </c>
      <c r="AD17" s="74" t="s">
        <v>23</v>
      </c>
      <c r="AE17" s="75"/>
      <c r="AF17" s="76"/>
      <c r="AG17" s="95" t="s">
        <v>46</v>
      </c>
      <c r="AH17" s="84">
        <v>160</v>
      </c>
      <c r="AI17" s="74" t="s">
        <v>23</v>
      </c>
      <c r="AJ17" s="75"/>
      <c r="AK17" s="76"/>
      <c r="AL17" s="95" t="s">
        <v>46</v>
      </c>
      <c r="AM17" s="84">
        <v>160</v>
      </c>
      <c r="AN17" s="74" t="s">
        <v>23</v>
      </c>
      <c r="AO17" s="75"/>
      <c r="AP17" s="76"/>
    </row>
    <row r="18" spans="1:42">
      <c r="A18" s="1"/>
      <c r="B18" s="48"/>
      <c r="C18" s="53"/>
      <c r="D18" s="17"/>
      <c r="E18" s="17"/>
      <c r="F18" s="17"/>
      <c r="G18" s="17"/>
      <c r="H18" s="53"/>
      <c r="I18" s="17"/>
      <c r="J18" s="17"/>
      <c r="K18" s="17"/>
      <c r="L18" s="17"/>
      <c r="M18" s="53"/>
      <c r="N18" s="17"/>
      <c r="O18" s="17"/>
      <c r="P18" s="17"/>
      <c r="Q18" s="17"/>
      <c r="R18" s="53"/>
      <c r="S18" s="17"/>
      <c r="T18" s="17"/>
      <c r="U18" s="17"/>
      <c r="V18" s="17"/>
      <c r="W18" s="53"/>
      <c r="X18" s="17"/>
      <c r="Y18" s="17"/>
      <c r="Z18" s="17"/>
      <c r="AA18" s="17"/>
      <c r="AB18" s="53"/>
      <c r="AC18" s="17"/>
      <c r="AD18" s="17"/>
      <c r="AE18" s="17"/>
      <c r="AF18" s="17"/>
      <c r="AG18" s="53"/>
      <c r="AH18" s="17"/>
      <c r="AI18" s="17"/>
      <c r="AJ18" s="17"/>
      <c r="AK18" s="17"/>
      <c r="AL18" s="53"/>
      <c r="AM18" s="17"/>
      <c r="AN18" s="17"/>
      <c r="AO18" s="17"/>
      <c r="AP18" s="17"/>
    </row>
    <row r="19" spans="1:42" ht="9" customHeight="1">
      <c r="A19" s="1"/>
      <c r="B19" s="68"/>
      <c r="C19" s="1"/>
      <c r="D19" s="55"/>
      <c r="E19" s="56"/>
      <c r="F19" s="60"/>
      <c r="G19" s="57"/>
      <c r="H19" s="1"/>
      <c r="I19" s="55"/>
      <c r="J19" s="56"/>
      <c r="K19" s="60"/>
      <c r="L19" s="57"/>
      <c r="M19" s="1"/>
      <c r="N19" s="55"/>
      <c r="O19" s="56"/>
      <c r="P19" s="60"/>
      <c r="Q19" s="57"/>
      <c r="R19" s="1"/>
      <c r="S19" s="55"/>
      <c r="T19" s="56"/>
      <c r="U19" s="60"/>
      <c r="V19" s="57"/>
      <c r="W19" s="1"/>
      <c r="X19" s="55"/>
      <c r="Y19" s="56"/>
      <c r="Z19" s="60"/>
      <c r="AA19" s="57"/>
      <c r="AB19" s="1"/>
      <c r="AC19" s="55"/>
      <c r="AD19" s="56"/>
      <c r="AE19" s="60"/>
      <c r="AF19" s="57"/>
      <c r="AG19" s="1"/>
      <c r="AH19" s="55"/>
      <c r="AI19" s="56"/>
      <c r="AJ19" s="60"/>
      <c r="AK19" s="57"/>
      <c r="AL19" s="1"/>
      <c r="AM19" s="55"/>
      <c r="AN19" s="56"/>
      <c r="AO19" s="60"/>
      <c r="AP19" s="57"/>
    </row>
    <row r="20" spans="1:42">
      <c r="B20" s="11" t="s">
        <v>28</v>
      </c>
      <c r="C20" s="2"/>
      <c r="D20" s="5">
        <f>[1]!srInfoIonA(F9)</f>
        <v>238</v>
      </c>
      <c r="E20" s="5" t="str">
        <f>[1]!srElmNm(D21)</f>
        <v>U</v>
      </c>
      <c r="F20" s="2"/>
      <c r="G20" s="3"/>
      <c r="H20" s="2"/>
      <c r="I20" s="5">
        <f>[1]!srInfoIonA(K9)</f>
        <v>197</v>
      </c>
      <c r="J20" s="5" t="str">
        <f>[1]!srElmNm(I21)</f>
        <v>Au</v>
      </c>
      <c r="K20" s="2"/>
      <c r="L20" s="3"/>
      <c r="M20" s="2"/>
      <c r="N20" s="5">
        <f>[1]!srInfoIonA(P9)</f>
        <v>136</v>
      </c>
      <c r="O20" s="5" t="str">
        <f>[1]!srElmNm(N21)</f>
        <v>Xe</v>
      </c>
      <c r="P20" s="2"/>
      <c r="Q20" s="3"/>
      <c r="R20" s="2"/>
      <c r="S20" s="5">
        <f>[1]!srInfoIonA(U9)</f>
        <v>84</v>
      </c>
      <c r="T20" s="5" t="str">
        <f>[1]!srElmNm(S21)</f>
        <v>Kr</v>
      </c>
      <c r="U20" s="2"/>
      <c r="V20" s="3"/>
      <c r="W20" s="2"/>
      <c r="X20" s="5">
        <f>[1]!srInfoIonA(Z9)</f>
        <v>40</v>
      </c>
      <c r="Y20" s="5" t="str">
        <f>[1]!srElmNm(X21)</f>
        <v>Ar</v>
      </c>
      <c r="Z20" s="2"/>
      <c r="AA20" s="3"/>
      <c r="AB20" s="2"/>
      <c r="AC20" s="5">
        <f>[1]!srInfoIonA(AE9)</f>
        <v>12</v>
      </c>
      <c r="AD20" s="5" t="str">
        <f>[1]!srElmNm(AC21)</f>
        <v>C</v>
      </c>
      <c r="AE20" s="2"/>
      <c r="AF20" s="3"/>
      <c r="AG20" s="2"/>
      <c r="AH20" s="5">
        <f>[1]!srInfoIonA(AJ9)</f>
        <v>4</v>
      </c>
      <c r="AI20" s="5" t="str">
        <f>[1]!srElmNm(AH21)</f>
        <v>He</v>
      </c>
      <c r="AJ20" s="2"/>
      <c r="AK20" s="3"/>
      <c r="AL20" s="2"/>
      <c r="AM20" s="5">
        <f>[1]!srInfoIonA(AO9)</f>
        <v>1</v>
      </c>
      <c r="AN20" s="5" t="str">
        <f>[1]!srElmNm(AM21)</f>
        <v>H</v>
      </c>
      <c r="AO20" s="2"/>
      <c r="AP20" s="3"/>
    </row>
    <row r="21" spans="1:42">
      <c r="B21" s="45" t="s">
        <v>29</v>
      </c>
      <c r="C21" s="77"/>
      <c r="D21" s="9">
        <f>[1]!srInfoIonZ(F9)</f>
        <v>92</v>
      </c>
      <c r="E21" s="9"/>
      <c r="F21" s="78"/>
      <c r="G21" s="10"/>
      <c r="H21" s="77"/>
      <c r="I21" s="9">
        <f>[1]!srInfoIonZ(K9)</f>
        <v>79</v>
      </c>
      <c r="J21" s="9"/>
      <c r="K21" s="78"/>
      <c r="L21" s="10"/>
      <c r="M21" s="77"/>
      <c r="N21" s="9">
        <f>[1]!srInfoIonZ(P9)</f>
        <v>54</v>
      </c>
      <c r="O21" s="9"/>
      <c r="P21" s="78"/>
      <c r="Q21" s="10"/>
      <c r="R21" s="77"/>
      <c r="S21" s="9">
        <f>[1]!srInfoIonZ(U9)</f>
        <v>36</v>
      </c>
      <c r="T21" s="9"/>
      <c r="U21" s="78"/>
      <c r="V21" s="10"/>
      <c r="W21" s="77"/>
      <c r="X21" s="9">
        <f>[1]!srInfoIonZ(Z9)</f>
        <v>18</v>
      </c>
      <c r="Y21" s="9"/>
      <c r="Z21" s="78"/>
      <c r="AA21" s="10"/>
      <c r="AB21" s="77"/>
      <c r="AC21" s="9">
        <f>[1]!srInfoIonZ(AE9)</f>
        <v>6</v>
      </c>
      <c r="AD21" s="9"/>
      <c r="AE21" s="78"/>
      <c r="AF21" s="10"/>
      <c r="AG21" s="77"/>
      <c r="AH21" s="9">
        <f>[1]!srInfoIonZ(AJ9)</f>
        <v>2</v>
      </c>
      <c r="AI21" s="9"/>
      <c r="AJ21" s="78"/>
      <c r="AK21" s="10"/>
      <c r="AL21" s="77"/>
      <c r="AM21" s="9">
        <f>[1]!srInfoIonZ(AO9)</f>
        <v>1</v>
      </c>
      <c r="AN21" s="9"/>
      <c r="AO21" s="78"/>
      <c r="AP21" s="10"/>
    </row>
    <row r="22" spans="1:42">
      <c r="B22" s="11"/>
      <c r="C22" s="47"/>
      <c r="D22" s="2" t="s">
        <v>56</v>
      </c>
      <c r="E22" s="2"/>
      <c r="F22" s="2"/>
      <c r="G22" s="14" t="s">
        <v>57</v>
      </c>
      <c r="H22" s="47"/>
      <c r="I22" s="2" t="s">
        <v>56</v>
      </c>
      <c r="J22" s="2"/>
      <c r="K22" s="2"/>
      <c r="L22" s="14" t="s">
        <v>57</v>
      </c>
      <c r="M22" s="47"/>
      <c r="N22" s="2" t="s">
        <v>56</v>
      </c>
      <c r="O22" s="2"/>
      <c r="P22" s="2"/>
      <c r="Q22" s="14" t="s">
        <v>57</v>
      </c>
      <c r="R22" s="47"/>
      <c r="S22" s="2" t="s">
        <v>56</v>
      </c>
      <c r="T22" s="2"/>
      <c r="U22" s="2"/>
      <c r="V22" s="14" t="s">
        <v>57</v>
      </c>
      <c r="W22" s="47"/>
      <c r="X22" s="2" t="s">
        <v>56</v>
      </c>
      <c r="Y22" s="2"/>
      <c r="Z22" s="2"/>
      <c r="AA22" s="14" t="s">
        <v>57</v>
      </c>
      <c r="AB22" s="47"/>
      <c r="AC22" s="2" t="s">
        <v>56</v>
      </c>
      <c r="AD22" s="2"/>
      <c r="AE22" s="2"/>
      <c r="AF22" s="14" t="s">
        <v>57</v>
      </c>
      <c r="AG22" s="47"/>
      <c r="AH22" s="2" t="s">
        <v>56</v>
      </c>
      <c r="AI22" s="2"/>
      <c r="AJ22" s="2"/>
      <c r="AK22" s="14" t="s">
        <v>57</v>
      </c>
      <c r="AL22" s="47"/>
      <c r="AM22" s="2" t="s">
        <v>56</v>
      </c>
      <c r="AN22" s="2"/>
      <c r="AO22" s="2"/>
      <c r="AP22" s="14" t="s">
        <v>57</v>
      </c>
    </row>
    <row r="23" spans="1:42">
      <c r="B23" s="12" t="s">
        <v>0</v>
      </c>
      <c r="C23" s="6" t="s">
        <v>0</v>
      </c>
      <c r="D23" s="6" t="s">
        <v>3</v>
      </c>
      <c r="E23" s="6" t="s">
        <v>4</v>
      </c>
      <c r="F23" s="6" t="s">
        <v>16</v>
      </c>
      <c r="G23" s="4"/>
      <c r="H23" s="6" t="s">
        <v>0</v>
      </c>
      <c r="I23" s="6" t="s">
        <v>3</v>
      </c>
      <c r="J23" s="6" t="s">
        <v>4</v>
      </c>
      <c r="K23" s="6" t="s">
        <v>16</v>
      </c>
      <c r="L23" s="4"/>
      <c r="M23" s="6" t="s">
        <v>0</v>
      </c>
      <c r="N23" s="6" t="s">
        <v>3</v>
      </c>
      <c r="O23" s="6" t="s">
        <v>4</v>
      </c>
      <c r="P23" s="6" t="s">
        <v>16</v>
      </c>
      <c r="Q23" s="4"/>
      <c r="R23" s="6" t="s">
        <v>0</v>
      </c>
      <c r="S23" s="6" t="s">
        <v>3</v>
      </c>
      <c r="T23" s="6" t="s">
        <v>4</v>
      </c>
      <c r="U23" s="6" t="s">
        <v>16</v>
      </c>
      <c r="V23" s="4"/>
      <c r="W23" s="6" t="s">
        <v>0</v>
      </c>
      <c r="X23" s="6" t="s">
        <v>3</v>
      </c>
      <c r="Y23" s="6" t="s">
        <v>4</v>
      </c>
      <c r="Z23" s="6" t="s">
        <v>16</v>
      </c>
      <c r="AA23" s="4"/>
      <c r="AB23" s="6" t="s">
        <v>0</v>
      </c>
      <c r="AC23" s="6" t="s">
        <v>3</v>
      </c>
      <c r="AD23" s="6" t="s">
        <v>4</v>
      </c>
      <c r="AE23" s="6" t="s">
        <v>16</v>
      </c>
      <c r="AF23" s="4"/>
      <c r="AG23" s="6" t="s">
        <v>0</v>
      </c>
      <c r="AH23" s="6" t="s">
        <v>3</v>
      </c>
      <c r="AI23" s="6" t="s">
        <v>4</v>
      </c>
      <c r="AJ23" s="6" t="s">
        <v>16</v>
      </c>
      <c r="AK23" s="4"/>
      <c r="AL23" s="6" t="s">
        <v>0</v>
      </c>
      <c r="AM23" s="6" t="s">
        <v>3</v>
      </c>
      <c r="AN23" s="6" t="s">
        <v>4</v>
      </c>
      <c r="AO23" s="6" t="s">
        <v>16</v>
      </c>
      <c r="AP23" s="4"/>
    </row>
    <row r="24" spans="1:42">
      <c r="B24" s="13" t="s">
        <v>5</v>
      </c>
      <c r="C24" s="7"/>
      <c r="D24" s="278" t="str">
        <f>[1]!srLETUNm($C$6)</f>
        <v>MeV/(mg/cm2)</v>
      </c>
      <c r="E24" s="7"/>
      <c r="F24" s="7"/>
      <c r="G24" s="8" t="s">
        <v>6</v>
      </c>
      <c r="H24" s="7"/>
      <c r="I24" s="278" t="str">
        <f>[1]!srLETUNm($C$6)</f>
        <v>MeV/(mg/cm2)</v>
      </c>
      <c r="J24" s="7"/>
      <c r="K24" s="7"/>
      <c r="L24" s="8" t="s">
        <v>6</v>
      </c>
      <c r="M24" s="7"/>
      <c r="N24" s="278" t="str">
        <f>[1]!srLETUNm($C$6)</f>
        <v>MeV/(mg/cm2)</v>
      </c>
      <c r="O24" s="7"/>
      <c r="P24" s="7"/>
      <c r="Q24" s="8" t="s">
        <v>6</v>
      </c>
      <c r="R24" s="7"/>
      <c r="S24" s="278" t="str">
        <f>[1]!srLETUNm($C$6)</f>
        <v>MeV/(mg/cm2)</v>
      </c>
      <c r="T24" s="7"/>
      <c r="U24" s="7"/>
      <c r="V24" s="8" t="s">
        <v>6</v>
      </c>
      <c r="W24" s="7"/>
      <c r="X24" s="278" t="str">
        <f>[1]!srLETUNm($C$6)</f>
        <v>MeV/(mg/cm2)</v>
      </c>
      <c r="Y24" s="7"/>
      <c r="Z24" s="7"/>
      <c r="AA24" s="8" t="s">
        <v>6</v>
      </c>
      <c r="AB24" s="7"/>
      <c r="AC24" s="278" t="str">
        <f>[1]!srLETUNm($C$6)</f>
        <v>MeV/(mg/cm2)</v>
      </c>
      <c r="AD24" s="7"/>
      <c r="AE24" s="7"/>
      <c r="AF24" s="8" t="s">
        <v>6</v>
      </c>
      <c r="AG24" s="7"/>
      <c r="AH24" s="278" t="str">
        <f>[1]!srLETUNm($C$6)</f>
        <v>MeV/(mg/cm2)</v>
      </c>
      <c r="AI24" s="7"/>
      <c r="AJ24" s="7"/>
      <c r="AK24" s="8" t="s">
        <v>6</v>
      </c>
      <c r="AL24" s="7"/>
      <c r="AM24" s="278" t="str">
        <f>[1]!srLETUNm($C$6)</f>
        <v>MeV/(mg/cm2)</v>
      </c>
      <c r="AN24" s="7"/>
      <c r="AO24" s="7"/>
      <c r="AP24" s="8" t="s">
        <v>6</v>
      </c>
    </row>
    <row r="25" spans="1:42">
      <c r="B25" s="89" t="s">
        <v>47</v>
      </c>
      <c r="C25" s="59" t="s">
        <v>5</v>
      </c>
      <c r="D25" s="102" t="str">
        <f>D$9&amp;" avEe"</f>
        <v>238U avEe</v>
      </c>
      <c r="E25" s="102" t="str">
        <f>D$9&amp;" avEn"</f>
        <v>238U avEn</v>
      </c>
      <c r="F25" s="102" t="str">
        <f>D$9&amp;" avEt"</f>
        <v>238U avEt</v>
      </c>
      <c r="G25" s="102" t="str">
        <f>D$9&amp;" avEr"</f>
        <v>238U avEr</v>
      </c>
      <c r="H25" s="59" t="s">
        <v>5</v>
      </c>
      <c r="I25" s="102" t="str">
        <f>I$9&amp;" avEe"</f>
        <v>197Au avEe</v>
      </c>
      <c r="J25" s="102" t="str">
        <f>I$9&amp;" avEn"</f>
        <v>197Au avEn</v>
      </c>
      <c r="K25" s="102" t="str">
        <f>I$9&amp;" avEt"</f>
        <v>197Au avEt</v>
      </c>
      <c r="L25" s="102" t="str">
        <f>I$9&amp;" avEr"</f>
        <v>197Au avEr</v>
      </c>
      <c r="M25" s="59" t="s">
        <v>5</v>
      </c>
      <c r="N25" s="102" t="str">
        <f>N$9&amp;" avEe"</f>
        <v>136Xe avEe</v>
      </c>
      <c r="O25" s="102" t="str">
        <f>N$9&amp;" avEn"</f>
        <v>136Xe avEn</v>
      </c>
      <c r="P25" s="102" t="str">
        <f>N$9&amp;" avEt"</f>
        <v>136Xe avEt</v>
      </c>
      <c r="Q25" s="102" t="str">
        <f>N$9&amp;" avEr"</f>
        <v>136Xe avEr</v>
      </c>
      <c r="R25" s="59" t="s">
        <v>5</v>
      </c>
      <c r="S25" s="102" t="str">
        <f>S$9&amp;" avEe"</f>
        <v>84Kr avEe</v>
      </c>
      <c r="T25" s="102" t="str">
        <f>S$9&amp;" avEn"</f>
        <v>84Kr avEn</v>
      </c>
      <c r="U25" s="102" t="str">
        <f>S$9&amp;" avEt"</f>
        <v>84Kr avEt</v>
      </c>
      <c r="V25" s="102" t="str">
        <f>S$9&amp;" avEr"</f>
        <v>84Kr avEr</v>
      </c>
      <c r="W25" s="59" t="s">
        <v>5</v>
      </c>
      <c r="X25" s="102" t="str">
        <f>X$9&amp;" avEe"</f>
        <v>40Ar avEe</v>
      </c>
      <c r="Y25" s="102" t="str">
        <f>X$9&amp;" avEn"</f>
        <v>40Ar avEn</v>
      </c>
      <c r="Z25" s="102" t="str">
        <f>X$9&amp;" avEt"</f>
        <v>40Ar avEt</v>
      </c>
      <c r="AA25" s="102" t="str">
        <f>X$9&amp;" avEr"</f>
        <v>40Ar avEr</v>
      </c>
      <c r="AB25" s="59" t="s">
        <v>5</v>
      </c>
      <c r="AC25" s="102" t="str">
        <f>AC$9&amp;" avEe"</f>
        <v>12C avEe</v>
      </c>
      <c r="AD25" s="102" t="str">
        <f>AC$9&amp;" avEn"</f>
        <v>12C avEn</v>
      </c>
      <c r="AE25" s="102" t="str">
        <f>AC$9&amp;" avEt"</f>
        <v>12C avEt</v>
      </c>
      <c r="AF25" s="102" t="str">
        <f>AC$9&amp;" avEr"</f>
        <v>12C avEr</v>
      </c>
      <c r="AG25" s="59" t="s">
        <v>5</v>
      </c>
      <c r="AH25" s="102" t="str">
        <f>AH$9&amp;" avEe"</f>
        <v>4He avEe</v>
      </c>
      <c r="AI25" s="102" t="str">
        <f>AH$9&amp;" avEn"</f>
        <v>4He avEn</v>
      </c>
      <c r="AJ25" s="102" t="str">
        <f>AH$9&amp;" avEt"</f>
        <v>4He avEt</v>
      </c>
      <c r="AK25" s="102" t="str">
        <f>AH$9&amp;" avEr"</f>
        <v>4He avEr</v>
      </c>
      <c r="AL25" s="59" t="s">
        <v>5</v>
      </c>
      <c r="AM25" s="102" t="str">
        <f>AM$9&amp;" avEe"</f>
        <v>1H avEe</v>
      </c>
      <c r="AN25" s="102" t="str">
        <f>AM$9&amp;" avEn"</f>
        <v>1H avEn</v>
      </c>
      <c r="AO25" s="102" t="str">
        <f>AM$9&amp;" avEt"</f>
        <v>1H avEt</v>
      </c>
      <c r="AP25" s="102" t="str">
        <f>AM$9&amp;" avEr"</f>
        <v>1H avEr</v>
      </c>
    </row>
    <row r="26" spans="1:42">
      <c r="B26" s="92" t="s">
        <v>30</v>
      </c>
      <c r="C26" s="280">
        <f>D10</f>
        <v>10.75</v>
      </c>
      <c r="D26" s="16">
        <f>[1]!srE2LETe(F$9,C26,$C$6)</f>
        <v>110.8618</v>
      </c>
      <c r="E26" s="17">
        <f>[1]!srE2LETn(F$9,C26,$C$6)</f>
        <v>0.1134472</v>
      </c>
      <c r="F26" s="96">
        <f>[1]!srE2LETt(F$9,C26,$C$6)</f>
        <v>110.9752472</v>
      </c>
      <c r="G26" s="96">
        <f>[1]!srE2Rng(F$9,C26)</f>
        <v>110.74383999999999</v>
      </c>
      <c r="H26" s="280">
        <f>I10</f>
        <v>18.399999999999999</v>
      </c>
      <c r="I26" s="16">
        <f>[1]!srE2LETe(K$9,H26,$C$6)</f>
        <v>73.376288000000002</v>
      </c>
      <c r="J26" s="17">
        <f>[1]!srE2LETn(K$9,H26,$C$6)</f>
        <v>5.3467584000000005E-2</v>
      </c>
      <c r="K26" s="96">
        <f>[1]!srE2LETt(K$9,H26,$C$6)</f>
        <v>73.429755584000006</v>
      </c>
      <c r="L26" s="96">
        <f>[1]!srE2Rng(K$9,H26)</f>
        <v>197.45326399999996</v>
      </c>
      <c r="M26" s="280">
        <f>N10</f>
        <v>39</v>
      </c>
      <c r="N26" s="16">
        <f>[1]!srE2LETe(P$9,M26,$C$6)</f>
        <v>30.081679999999999</v>
      </c>
      <c r="O26" s="17">
        <f>[1]!srE2LETn(P$9,M26,$C$6)</f>
        <v>1.34608E-2</v>
      </c>
      <c r="P26" s="96">
        <f>[1]!srE2LETt(P$9,M26,$C$6)</f>
        <v>30.095140799999999</v>
      </c>
      <c r="Q26" s="96">
        <f>[1]!srE2Rng(P$9,M26)</f>
        <v>528.41744000000006</v>
      </c>
      <c r="R26" s="280">
        <f>S10</f>
        <v>70</v>
      </c>
      <c r="S26" s="16">
        <f>[1]!srE2LETe(U$9,R26,$C$6)</f>
        <v>9.4702000000000002</v>
      </c>
      <c r="T26" s="17">
        <f>[1]!srE2LETn(U$9,R26,$C$6)</f>
        <v>3.6735600000000002E-3</v>
      </c>
      <c r="U26" s="96">
        <f>[1]!srE2LETt(U$9,R26,$C$6)</f>
        <v>9.4738735599999995</v>
      </c>
      <c r="V26" s="96">
        <f>[1]!srE2Rng(U$9,R26)</f>
        <v>1644.8</v>
      </c>
      <c r="W26" s="280">
        <f>X10</f>
        <v>95</v>
      </c>
      <c r="X26" s="16">
        <f>[1]!srE2LETe(Z$9,W26,$C$6)</f>
        <v>2.0339999999999998</v>
      </c>
      <c r="Y26" s="17">
        <f>[1]!srE2LETn(Z$9,W26,$C$6)</f>
        <v>7.3245999999999999E-4</v>
      </c>
      <c r="Z26" s="96">
        <f>[1]!srE2LETt(Z$9,W26,$C$6)</f>
        <v>2.0347324599999999</v>
      </c>
      <c r="AA26" s="96">
        <f>[1]!srE2Rng(Z$9,W26)</f>
        <v>4668</v>
      </c>
      <c r="AB26" s="280">
        <f>AC10</f>
        <v>135</v>
      </c>
      <c r="AC26" s="16">
        <f>[1]!srE2LETe(AE$9,AB26,$C$6)</f>
        <v>0.16592000000000001</v>
      </c>
      <c r="AD26" s="17">
        <f>[1]!srE2LETn(AE$9,AB26,$C$6)</f>
        <v>6.1953999999999997E-5</v>
      </c>
      <c r="AE26" s="96">
        <f>[1]!srE2LETt(AE$9,AB26,$C$6)</f>
        <v>0.16598195400000001</v>
      </c>
      <c r="AF26" s="96">
        <f>[1]!srE2Rng(AE$9,AB26)</f>
        <v>24076</v>
      </c>
      <c r="AG26" s="280">
        <f>AH10</f>
        <v>135</v>
      </c>
      <c r="AH26" s="16">
        <f>[1]!srE2LETe(AJ$9,AG26,$C$6)</f>
        <v>1.8855999999999998E-2</v>
      </c>
      <c r="AI26" s="17">
        <f>[1]!srE2LETn(AJ$9,AG26,$C$6)</f>
        <v>7.08E-6</v>
      </c>
      <c r="AJ26" s="96">
        <f>[1]!srE2LETt(AJ$9,AG26,$C$6)</f>
        <v>1.8863079999999997E-2</v>
      </c>
      <c r="AK26" s="96">
        <f>[1]!srE2Rng(AJ$9,AG26)</f>
        <v>70882</v>
      </c>
      <c r="AL26" s="280">
        <f>AM10</f>
        <v>135</v>
      </c>
      <c r="AM26" s="16">
        <f>[1]!srE2LETe(AO$9,AL26,$C$6)</f>
        <v>4.705E-3</v>
      </c>
      <c r="AN26" s="17">
        <f>[1]!srE2LETn(AO$9,AL26,$C$6)</f>
        <v>1.6919999999999999E-6</v>
      </c>
      <c r="AO26" s="96">
        <f>[1]!srE2LETt(AO$9,AL26,$C$6)</f>
        <v>4.7066920000000002E-3</v>
      </c>
      <c r="AP26" s="96">
        <f>[1]!srE2Rng(AO$9,AL26)</f>
        <v>70885</v>
      </c>
    </row>
    <row r="27" spans="1:42">
      <c r="B27" s="90" t="s">
        <v>49</v>
      </c>
      <c r="C27" s="88">
        <f>[1]!srEnew(F11,C26,D11)</f>
        <v>10.75</v>
      </c>
      <c r="D27" s="16">
        <f>[1]!srE2LETe(F$9,C27,$C$6)</f>
        <v>110.8618</v>
      </c>
      <c r="E27" s="17">
        <f>[1]!srE2LETn(F$9,C27,$C$6)</f>
        <v>0.1134472</v>
      </c>
      <c r="F27" s="16">
        <f>[1]!srE2LETt(F$9,C27,$C$6)</f>
        <v>110.9752472</v>
      </c>
      <c r="G27" s="52">
        <f>[1]!srE2Rng(F$9,C27)</f>
        <v>110.74383999999999</v>
      </c>
      <c r="H27" s="88">
        <f>[1]!srEnew(K11,H26,I11)</f>
        <v>18.399999999999999</v>
      </c>
      <c r="I27" s="16">
        <f>[1]!srE2LETe(K$9,H27,$C$6)</f>
        <v>73.376288000000002</v>
      </c>
      <c r="J27" s="17">
        <f>[1]!srE2LETn(K$9,H27,$C$6)</f>
        <v>5.3467584000000005E-2</v>
      </c>
      <c r="K27" s="16">
        <f>[1]!srE2LETt(K$9,H27,$C$6)</f>
        <v>73.429755584000006</v>
      </c>
      <c r="L27" s="52">
        <f>[1]!srE2Rng(K$9,H27)</f>
        <v>197.45326399999996</v>
      </c>
      <c r="M27" s="88">
        <f>[1]!srEnew(P11,M26,N11)</f>
        <v>33.413003545644834</v>
      </c>
      <c r="N27" s="16">
        <f>[1]!srE2LETe(P$9,M27,$C$6)</f>
        <v>33.03890922294844</v>
      </c>
      <c r="O27" s="17">
        <f>[1]!srE2LETn(P$9,M27,$C$6)</f>
        <v>1.5427211619462601E-2</v>
      </c>
      <c r="P27" s="16">
        <f>[1]!srE2LETt(P$9,M27,$C$6)</f>
        <v>33.054336434567901</v>
      </c>
      <c r="Q27" s="52">
        <f>[1]!srE2Rng(P$9,M27)</f>
        <v>424.11327639796656</v>
      </c>
      <c r="R27" s="88">
        <f>[1]!srEnew(U11,R26,S11)</f>
        <v>63.301579686803962</v>
      </c>
      <c r="S27" s="16">
        <f>[1]!srE2LETe(U$9,R27,$C$6)</f>
        <v>10.159062201966899</v>
      </c>
      <c r="T27" s="17">
        <f>[1]!srE2LETn(U$9,R27,$C$6)</f>
        <v>4.0245017798033102E-3</v>
      </c>
      <c r="U27" s="16">
        <f>[1]!srE2LETt(U$9,R27,$C$6)</f>
        <v>10.163086703746702</v>
      </c>
      <c r="V27" s="52">
        <f>[1]!srE2Rng(U$9,R27)</f>
        <v>1393.2797313504436</v>
      </c>
      <c r="W27" s="88">
        <f>[1]!srEnew(Z11,W26,X11)</f>
        <v>90.365280152902116</v>
      </c>
      <c r="X27" s="16">
        <f>[1]!srE2LETe(Z$9,W27,$C$6)</f>
        <v>2.1109464037823158</v>
      </c>
      <c r="Y27" s="17">
        <f>[1]!srE2LETn(Z$9,W27,$C$6)</f>
        <v>7.6684049290815816E-4</v>
      </c>
      <c r="Z27" s="16">
        <f>[1]!srE2LETt(Z$9,W27,$C$6)</f>
        <v>2.111713244275224</v>
      </c>
      <c r="AA27" s="52">
        <f>[1]!srE2Rng(Z$9,W27)</f>
        <v>4283.8068604768123</v>
      </c>
      <c r="AB27" s="88">
        <f>[1]!srEnew(AE11,AB26,AC11)</f>
        <v>133.75</v>
      </c>
      <c r="AC27" s="16">
        <f>[1]!srE2LETe(AE$9,AB27,$C$6)</f>
        <v>0.16695500000000002</v>
      </c>
      <c r="AD27" s="17">
        <f>[1]!srE2LETn(AE$9,AB27,$C$6)</f>
        <v>6.2461000000000011E-5</v>
      </c>
      <c r="AE27" s="16">
        <f>[1]!srE2LETt(AE$9,AB27,$C$6)</f>
        <v>0.16701746100000001</v>
      </c>
      <c r="AF27" s="52">
        <f>[1]!srE2Rng(AE$9,AB27)</f>
        <v>23681.499999999996</v>
      </c>
      <c r="AG27" s="88">
        <f>[1]!srEnew(AJ11,AG26,AH11)</f>
        <v>134.55985915492957</v>
      </c>
      <c r="AH27" s="16">
        <f>[1]!srE2LETe(AJ$9,AG27,$C$6)</f>
        <v>1.8901070422535211E-2</v>
      </c>
      <c r="AI27" s="17">
        <f>[1]!srE2LETn(AJ$9,AG27,$C$6)</f>
        <v>7.1023591549295778E-6</v>
      </c>
      <c r="AJ27" s="16">
        <f>[1]!srE2LETt(AJ$9,AG27,$C$6)</f>
        <v>1.8908172781690141E-2</v>
      </c>
      <c r="AK27" s="52">
        <f>[1]!srE2Rng(AJ$9,AG27)</f>
        <v>70487.985915492944</v>
      </c>
      <c r="AL27" s="88">
        <f>[1]!srEnew(AO11,AL26,AM11)</f>
        <v>134.56395348837211</v>
      </c>
      <c r="AM27" s="16">
        <f>[1]!srE2LETe(AO$9,AL27,$C$6)</f>
        <v>4.7155523255813956E-3</v>
      </c>
      <c r="AN27" s="17">
        <f>[1]!srE2LETn(AO$9,AL27,$C$6)</f>
        <v>1.696970930232558E-6</v>
      </c>
      <c r="AO27" s="16">
        <f>[1]!srE2LETt(AO$9,AL27,$C$6)</f>
        <v>4.7172492965116275E-3</v>
      </c>
      <c r="AP27" s="52">
        <f>[1]!srE2Rng(AO$9,AL27)</f>
        <v>70486.88953488374</v>
      </c>
    </row>
    <row r="28" spans="1:42">
      <c r="B28" s="91" t="s">
        <v>50</v>
      </c>
      <c r="C28" s="88">
        <f>[1]!srEnew(F12,C27,D12)</f>
        <v>8.7186129168648598</v>
      </c>
      <c r="D28" s="16">
        <f>[1]!srE2LETe(F$9,C28,$C$6)</f>
        <v>115.06974905660377</v>
      </c>
      <c r="E28" s="17">
        <f>[1]!srE2LETn(F$9,C28,$C$6)</f>
        <v>0.13597839874213838</v>
      </c>
      <c r="F28" s="16">
        <f>[1]!srE2LETt(F$9,C28,$C$6)</f>
        <v>115.20572745534591</v>
      </c>
      <c r="G28" s="52">
        <f>[1]!srE2Rng(F$9,C28)</f>
        <v>92.32512088050315</v>
      </c>
      <c r="H28" s="88">
        <f>[1]!srEnew(K12,H27,I12)</f>
        <v>16.804662835940114</v>
      </c>
      <c r="I28" s="16">
        <f>[1]!srE2LETe(K$9,H28,$C$6)</f>
        <v>75.438156637563466</v>
      </c>
      <c r="J28" s="17">
        <f>[1]!srE2LETn(K$9,H28,$C$6)</f>
        <v>5.7876745778680218E-2</v>
      </c>
      <c r="K28" s="16">
        <f>[1]!srE2LETt(K$9,H28,$C$6)</f>
        <v>75.496033383342137</v>
      </c>
      <c r="L28" s="52">
        <f>[1]!srE2Rng(K$9,H28)</f>
        <v>179.25376641624359</v>
      </c>
      <c r="M28" s="88">
        <f>[1]!srEnew(P12,M27,N12)</f>
        <v>32.382365280149621</v>
      </c>
      <c r="N28" s="16">
        <f>[1]!srE2LETe(P$9,M28,$C$6)</f>
        <v>33.678871978680334</v>
      </c>
      <c r="O28" s="17">
        <f>[1]!srE2LETn(P$9,M28,$C$6)</f>
        <v>1.58802342273348E-2</v>
      </c>
      <c r="P28" s="16">
        <f>[1]!srE2LETt(P$9,M28,$C$6)</f>
        <v>33.694752212907666</v>
      </c>
      <c r="Q28" s="52">
        <f>[1]!srE2Rng(P$9,M28)</f>
        <v>406.17717016528763</v>
      </c>
      <c r="R28" s="88">
        <f>[1]!srEnew(U12,R27,S12)</f>
        <v>61.762170819808887</v>
      </c>
      <c r="S28" s="16">
        <f>[1]!srE2LETe(U$9,R28,$C$6)</f>
        <v>10.33466565024276</v>
      </c>
      <c r="T28" s="17">
        <f>[1]!srE2LETn(U$9,R28,$C$6)</f>
        <v>4.1147604004929655E-3</v>
      </c>
      <c r="U28" s="16">
        <f>[1]!srE2LETt(U$9,R28,$C$6)</f>
        <v>10.338780410643254</v>
      </c>
      <c r="V28" s="52">
        <f>[1]!srE2Rng(U$9,R28)</f>
        <v>1338.9693865228573</v>
      </c>
      <c r="W28" s="88">
        <f>[1]!srEnew(Z12,W27,X12)</f>
        <v>89.714238486235459</v>
      </c>
      <c r="X28" s="16">
        <f>[1]!srE2LETe(Z$9,W28,$C$6)</f>
        <v>2.1220922371156492</v>
      </c>
      <c r="Y28" s="17">
        <f>[1]!srE2LETn(Z$9,W28,$C$6)</f>
        <v>7.7183007624149146E-4</v>
      </c>
      <c r="Z28" s="16">
        <f>[1]!srE2LETt(Z$9,W28,$C$6)</f>
        <v>2.1228640671918906</v>
      </c>
      <c r="AA28" s="52">
        <f>[1]!srE2Rng(Z$9,W28)</f>
        <v>4230.6818604768132</v>
      </c>
      <c r="AB28" s="88">
        <f>[1]!srEnew(AE12,AB27,AC12)</f>
        <v>133.58333333333331</v>
      </c>
      <c r="AC28" s="16">
        <f>[1]!srE2LETe(AE$9,AB28,$C$6)</f>
        <v>0.16709300000000002</v>
      </c>
      <c r="AD28" s="17">
        <f>[1]!srE2LETn(AE$9,AB28,$C$6)</f>
        <v>6.252860000000001E-5</v>
      </c>
      <c r="AE28" s="16">
        <f>[1]!srE2LETt(AE$9,AB28,$C$6)</f>
        <v>0.16715552860000005</v>
      </c>
      <c r="AF28" s="52">
        <f>[1]!srE2Rng(AE$9,AB28)</f>
        <v>23628.899999999991</v>
      </c>
      <c r="AG28" s="88">
        <f>[1]!srEnew(AJ12,AG27,AH12)</f>
        <v>134.50126540492957</v>
      </c>
      <c r="AH28" s="16">
        <f>[1]!srE2LETe(AJ$9,AG28,$C$6)</f>
        <v>1.890707042253521E-2</v>
      </c>
      <c r="AI28" s="17">
        <f>[1]!srE2LETn(AJ$9,AG28,$C$6)</f>
        <v>7.1053357174295781E-6</v>
      </c>
      <c r="AJ28" s="16">
        <f>[1]!srE2LETt(AJ$9,AG28,$C$6)</f>
        <v>1.891417575825264E-2</v>
      </c>
      <c r="AK28" s="52">
        <f>[1]!srE2Rng(AJ$9,AG28)</f>
        <v>70435.532790492944</v>
      </c>
      <c r="AL28" s="88">
        <f>[1]!srEnew(AO12,AL27,AM12)</f>
        <v>134.50657016779061</v>
      </c>
      <c r="AM28" s="16">
        <f>[1]!srE2LETe(AO$9,AL28,$C$6)</f>
        <v>4.7169410019394674E-3</v>
      </c>
      <c r="AN28" s="17">
        <f>[1]!srE2LETn(AO$9,AL28,$C$6)</f>
        <v>1.6976251000871871E-6</v>
      </c>
      <c r="AO28" s="16">
        <f>[1]!srE2LETt(AO$9,AL28,$C$6)</f>
        <v>4.7186386270395547E-3</v>
      </c>
      <c r="AP28" s="52">
        <f>[1]!srE2Rng(AO$9,AL28)</f>
        <v>70434.498563192828</v>
      </c>
    </row>
    <row r="29" spans="1:42">
      <c r="B29" s="91" t="s">
        <v>51</v>
      </c>
      <c r="C29" s="88">
        <f>[1]!srEnew(F13,C28,D13)</f>
        <v>6.6775105661793992</v>
      </c>
      <c r="D29" s="16">
        <f>[1]!srE2LETe(F$9,C29,$C$6)</f>
        <v>118.45376242624653</v>
      </c>
      <c r="E29" s="17">
        <f>[1]!srE2LETn(F$9,C29,$C$6)</f>
        <v>0.1705322385839331</v>
      </c>
      <c r="F29" s="16">
        <f>[1]!srE2LETt(F$9,C29,$C$6)</f>
        <v>118.62429466483046</v>
      </c>
      <c r="G29" s="52">
        <f>[1]!srE2Rng(F$9,C29)</f>
        <v>74.429684785450291</v>
      </c>
      <c r="H29" s="88">
        <f>[1]!srEnew(K13,H28,I13)</f>
        <v>15.216126177372354</v>
      </c>
      <c r="I29" s="16">
        <f>[1]!srE2LETe(K$9,H29,$C$6)</f>
        <v>77.597446630015057</v>
      </c>
      <c r="J29" s="17">
        <f>[1]!srE2LETn(K$9,H29,$C$6)</f>
        <v>6.3068075158263709E-2</v>
      </c>
      <c r="K29" s="16">
        <f>[1]!srE2LETt(K$9,H29,$C$6)</f>
        <v>77.660514705173313</v>
      </c>
      <c r="L29" s="52">
        <f>[1]!srE2Rng(K$9,H29)</f>
        <v>161.61701790899636</v>
      </c>
      <c r="M29" s="88">
        <f>[1]!srEnew(P13,M28,N13)</f>
        <v>31.368865462579588</v>
      </c>
      <c r="N29" s="16">
        <f>[1]!srE2LETe(P$9,M29,$C$6)</f>
        <v>34.337727940086261</v>
      </c>
      <c r="O29" s="17">
        <f>[1]!srE2LETn(P$9,M29,$C$6)</f>
        <v>1.6354389981986763E-2</v>
      </c>
      <c r="P29" s="16">
        <f>[1]!srE2LETt(P$9,M29,$C$6)</f>
        <v>34.354082330068245</v>
      </c>
      <c r="Q29" s="52">
        <f>[1]!srE2Rng(P$9,M29)</f>
        <v>388.9145926325516</v>
      </c>
      <c r="R29" s="88">
        <f>[1]!srEnew(U13,R28,S13)</f>
        <v>61.285980343618412</v>
      </c>
      <c r="S29" s="16">
        <f>[1]!srE2LETe(U$9,R29,$C$6)</f>
        <v>10.388985650242761</v>
      </c>
      <c r="T29" s="17">
        <f>[1]!srE2LETn(U$9,R29,$C$6)</f>
        <v>4.1426804004929653E-3</v>
      </c>
      <c r="U29" s="16">
        <f>[1]!srE2LETt(U$9,R29,$C$6)</f>
        <v>10.393128330643254</v>
      </c>
      <c r="V29" s="52">
        <f>[1]!srE2Rng(U$9,R29)</f>
        <v>1322.1693865228574</v>
      </c>
      <c r="W29" s="88">
        <f>[1]!srEnew(Z13,W28,X13)</f>
        <v>89.50875903418067</v>
      </c>
      <c r="X29" s="16">
        <f>[1]!srE2LETe(Z$9,W29,$C$6)</f>
        <v>2.125610045334827</v>
      </c>
      <c r="Y29" s="17">
        <f>[1]!srE2LETn(Z$9,W29,$C$6)</f>
        <v>7.7340487076203929E-4</v>
      </c>
      <c r="Z29" s="16">
        <f>[1]!srE2LETt(Z$9,W29,$C$6)</f>
        <v>2.1263834502055889</v>
      </c>
      <c r="AA29" s="52">
        <f>[1]!srE2Rng(Z$9,W29)</f>
        <v>4213.9147371891431</v>
      </c>
      <c r="AB29" s="88">
        <f>[1]!srEnew(AE13,AB28,AC13)</f>
        <v>133.52999999999997</v>
      </c>
      <c r="AC29" s="16">
        <f>[1]!srE2LETe(AE$9,AB29,$C$6)</f>
        <v>0.16713716000000003</v>
      </c>
      <c r="AD29" s="17">
        <f>[1]!srE2LETn(AE$9,AB29,$C$6)</f>
        <v>6.2550232000000011E-5</v>
      </c>
      <c r="AE29" s="16">
        <f>[1]!srE2LETt(AE$9,AB29,$C$6)</f>
        <v>0.16719971023200003</v>
      </c>
      <c r="AF29" s="52">
        <f>[1]!srE2Rng(AE$9,AB29)</f>
        <v>23612.067999999988</v>
      </c>
      <c r="AG29" s="88">
        <f>[1]!srEnew(AJ13,AG28,AH13)</f>
        <v>134.48248018263777</v>
      </c>
      <c r="AH29" s="16">
        <f>[1]!srE2LETe(AJ$9,AG29,$C$6)</f>
        <v>1.8908994029297889E-2</v>
      </c>
      <c r="AI29" s="17">
        <f>[1]!srE2LETn(AJ$9,AG29,$C$6)</f>
        <v>7.1062900067220011E-6</v>
      </c>
      <c r="AJ29" s="16">
        <f>[1]!srE2LETt(AJ$9,AG29,$C$6)</f>
        <v>1.8916100319304612E-2</v>
      </c>
      <c r="AK29" s="52">
        <f>[1]!srE2Rng(AJ$9,AG29)</f>
        <v>70418.716259497334</v>
      </c>
      <c r="AL29" s="88">
        <f>[1]!srEnew(AO13,AL28,AM13)</f>
        <v>134.4881793631929</v>
      </c>
      <c r="AM29" s="16">
        <f>[1]!srE2LETe(AO$9,AL29,$C$6)</f>
        <v>4.717386059410732E-3</v>
      </c>
      <c r="AN29" s="17">
        <f>[1]!srE2LETn(AO$9,AL29,$C$6)</f>
        <v>1.6978347552596008E-6</v>
      </c>
      <c r="AO29" s="16">
        <f>[1]!srE2LETt(AO$9,AL29,$C$6)</f>
        <v>4.7190838941659919E-3</v>
      </c>
      <c r="AP29" s="52">
        <f>[1]!srE2Rng(AO$9,AL29)</f>
        <v>70417.707758595119</v>
      </c>
    </row>
    <row r="30" spans="1:42">
      <c r="B30" s="91" t="s">
        <v>52</v>
      </c>
      <c r="C30" s="88">
        <f>[1]!srEnew(F14,C29,D14)</f>
        <v>6.6775105661793992</v>
      </c>
      <c r="D30" s="16">
        <f>[1]!srE2LETe(F$9,C30,$C$6)</f>
        <v>118.45376242624653</v>
      </c>
      <c r="E30" s="17">
        <f>[1]!srE2LETn(F$9,C30,$C$6)</f>
        <v>0.1705322385839331</v>
      </c>
      <c r="F30" s="16">
        <f>[1]!srE2LETt(F$9,C30,$C$6)</f>
        <v>118.62429466483046</v>
      </c>
      <c r="G30" s="52">
        <f>[1]!srE2Rng(F$9,C30)</f>
        <v>74.429684785450291</v>
      </c>
      <c r="H30" s="88">
        <f>[1]!srEnew(K14,H29,I14)</f>
        <v>15.216126177372354</v>
      </c>
      <c r="I30" s="16">
        <f>[1]!srE2LETe(K$9,H30,$C$6)</f>
        <v>77.597446630015057</v>
      </c>
      <c r="J30" s="17">
        <f>[1]!srE2LETn(K$9,H30,$C$6)</f>
        <v>6.3068075158263709E-2</v>
      </c>
      <c r="K30" s="16">
        <f>[1]!srE2LETt(K$9,H30,$C$6)</f>
        <v>77.660514705173313</v>
      </c>
      <c r="L30" s="52">
        <f>[1]!srE2Rng(K$9,H30)</f>
        <v>161.61701790899636</v>
      </c>
      <c r="M30" s="88">
        <f>[1]!srEnew(P14,M29,N14)</f>
        <v>27.992199490519123</v>
      </c>
      <c r="N30" s="16">
        <f>[1]!srE2LETe(P$9,M30,$C$6)</f>
        <v>36.667973563705907</v>
      </c>
      <c r="O30" s="17">
        <f>[1]!srE2LETn(P$9,M30,$C$6)</f>
        <v>1.8049965911929172E-2</v>
      </c>
      <c r="P30" s="16">
        <f>[1]!srE2LETt(P$9,M30,$C$6)</f>
        <v>36.686023529617835</v>
      </c>
      <c r="Q30" s="52">
        <f>[1]!srE2Rng(P$9,M30)</f>
        <v>332.66753603273412</v>
      </c>
      <c r="R30" s="88">
        <f>[1]!srEnew(U14,R29,S14)</f>
        <v>59.719564303518155</v>
      </c>
      <c r="S30" s="16">
        <f>[1]!srE2LETe(U$9,R30,$C$6)</f>
        <v>10.567669860769078</v>
      </c>
      <c r="T30" s="17">
        <f>[1]!srE2LETn(U$9,R30,$C$6)</f>
        <v>4.2345225057561237E-3</v>
      </c>
      <c r="U30" s="16">
        <f>[1]!srE2LETt(U$9,R30,$C$6)</f>
        <v>10.571904383274834</v>
      </c>
      <c r="V30" s="52">
        <f>[1]!srE2Rng(U$9,R30)</f>
        <v>1266.9062286281205</v>
      </c>
      <c r="W30" s="88">
        <f>[1]!srEnew(Z14,W29,X14)</f>
        <v>86.071756706577304</v>
      </c>
      <c r="X30" s="16">
        <f>[1]!srE2LETe(Z$9,W30,$C$6)</f>
        <v>2.1878793090876112</v>
      </c>
      <c r="Y30" s="17">
        <f>[1]!srE2LETn(Z$9,W30,$C$6)</f>
        <v>8.0134568908942492E-4</v>
      </c>
      <c r="Z30" s="16">
        <f>[1]!srE2LETt(Z$9,W30,$C$6)</f>
        <v>2.1886806547767006</v>
      </c>
      <c r="AA30" s="52">
        <f>[1]!srE2Rng(Z$9,W30)</f>
        <v>3940.3109150651371</v>
      </c>
      <c r="AB30" s="88">
        <f>[1]!srEnew(AE14,AB29,AC14)</f>
        <v>132.63555314533619</v>
      </c>
      <c r="AC30" s="16">
        <f>[1]!srE2LETe(AE$9,AB30,$C$6)</f>
        <v>0.16795312225596534</v>
      </c>
      <c r="AD30" s="17">
        <f>[1]!srE2LETn(AE$9,AB30,$C$6)</f>
        <v>6.2949025101952306E-5</v>
      </c>
      <c r="AE30" s="16">
        <f>[1]!srE2LETt(AE$9,AB30,$C$6)</f>
        <v>0.1680160712810673</v>
      </c>
      <c r="AF30" s="52">
        <f>[1]!srE2Rng(AE$9,AB30)</f>
        <v>23338.991271149662</v>
      </c>
      <c r="AG30" s="88">
        <f>[1]!srEnew(AJ14,AG29,AH14)</f>
        <v>134.17834392959642</v>
      </c>
      <c r="AH30" s="16">
        <f>[1]!srE2LETe(AJ$9,AG30,$C$6)</f>
        <v>1.8940137581609326E-2</v>
      </c>
      <c r="AI30" s="17">
        <f>[1]!srE2LETn(AJ$9,AG30,$C$6)</f>
        <v>7.1217401283765017E-6</v>
      </c>
      <c r="AJ30" s="16">
        <f>[1]!srE2LETt(AJ$9,AG30,$C$6)</f>
        <v>1.89472593217377E-2</v>
      </c>
      <c r="AK30" s="52">
        <f>[1]!srE2Rng(AJ$9,AG30)</f>
        <v>70146.45348577472</v>
      </c>
      <c r="AL30" s="88">
        <f>[1]!srEnew(AO14,AL29,AM14)</f>
        <v>134.1903830558671</v>
      </c>
      <c r="AM30" s="16">
        <f>[1]!srE2LETe(AO$9,AL30,$C$6)</f>
        <v>4.7245927300480165E-3</v>
      </c>
      <c r="AN30" s="17">
        <f>[1]!srE2LETn(AO$9,AL30,$C$6)</f>
        <v>1.701229633163115E-6</v>
      </c>
      <c r="AO30" s="16">
        <f>[1]!srE2LETt(AO$9,AL30,$C$6)</f>
        <v>4.7262939596811795E-3</v>
      </c>
      <c r="AP30" s="52">
        <f>[1]!srE2Rng(AO$9,AL30)</f>
        <v>70145.819730006668</v>
      </c>
    </row>
    <row r="31" spans="1:42">
      <c r="B31" s="91" t="s">
        <v>53</v>
      </c>
      <c r="C31" s="88">
        <f>[1]!srEnew(F13,C30,D15)</f>
        <v>6.6775105661793992</v>
      </c>
      <c r="D31" s="16">
        <f>[1]!srE2LETe(F$9,C31,$C$6)</f>
        <v>118.45376242624653</v>
      </c>
      <c r="E31" s="17">
        <f>[1]!srE2LETn(F$9,C31,$C$6)</f>
        <v>0.1705322385839331</v>
      </c>
      <c r="F31" s="16">
        <f>[1]!srE2LETt(F$9,C31,$C$6)</f>
        <v>118.62429466483046</v>
      </c>
      <c r="G31" s="52">
        <f>[1]!srE2Rng(F$9,C31)</f>
        <v>74.429684785450291</v>
      </c>
      <c r="H31" s="88">
        <f>[1]!srEnew(K13,H30,I15)</f>
        <v>15.216126177372354</v>
      </c>
      <c r="I31" s="16">
        <f>[1]!srE2LETe(K$9,H31,$C$6)</f>
        <v>77.597446630015057</v>
      </c>
      <c r="J31" s="17">
        <f>[1]!srE2LETn(K$9,H31,$C$6)</f>
        <v>6.3068075158263709E-2</v>
      </c>
      <c r="K31" s="16">
        <f>[1]!srE2LETt(K$9,H31,$C$6)</f>
        <v>77.660514705173313</v>
      </c>
      <c r="L31" s="52">
        <f>[1]!srE2Rng(K$9,H31)</f>
        <v>161.61701790899636</v>
      </c>
      <c r="M31" s="88">
        <f>[1]!srEnew(P13,M30,N15)</f>
        <v>25.779939882362161</v>
      </c>
      <c r="N31" s="16">
        <f>[1]!srE2LETe(P$9,M31,$C$6)</f>
        <v>38.433811928952522</v>
      </c>
      <c r="O31" s="17">
        <f>[1]!srE2LETn(P$9,M31,$C$6)</f>
        <v>1.9411826736634181E-2</v>
      </c>
      <c r="P31" s="16">
        <f>[1]!srE2LETt(P$9,M31,$C$6)</f>
        <v>38.453223755689159</v>
      </c>
      <c r="Q31" s="52">
        <f>[1]!srE2Rng(P$9,M31)</f>
        <v>298.05340230094322</v>
      </c>
      <c r="R31" s="88">
        <f>[1]!srEnew(U13,R30,S15)</f>
        <v>58.713138624517747</v>
      </c>
      <c r="S31" s="16">
        <f>[1]!srE2LETe(U$9,R31,$C$6)</f>
        <v>10.698954168864814</v>
      </c>
      <c r="T31" s="17">
        <f>[1]!srE2LETn(U$9,R31,$C$6)</f>
        <v>4.3034733240761899E-3</v>
      </c>
      <c r="U31" s="16">
        <f>[1]!srE2LETt(U$9,R31,$C$6)</f>
        <v>10.703257642188891</v>
      </c>
      <c r="V31" s="52">
        <f>[1]!srE2Rng(U$9,R31)</f>
        <v>1234.1233848946065</v>
      </c>
      <c r="W31" s="88">
        <f>[1]!srEnew(Z13,W30,X15)</f>
        <v>85.409992000694956</v>
      </c>
      <c r="X31" s="16">
        <f>[1]!srE2LETe(Z$9,W31,$C$6)</f>
        <v>2.2007969561464344</v>
      </c>
      <c r="Y31" s="17">
        <f>[1]!srE2LETn(Z$9,W31,$C$6)</f>
        <v>8.0715863026589545E-4</v>
      </c>
      <c r="Z31" s="16">
        <f>[1]!srE2LETt(Z$9,W31,$C$6)</f>
        <v>2.2016041147767003</v>
      </c>
      <c r="AA31" s="52">
        <f>[1]!srE2Rng(Z$9,W31)</f>
        <v>3889.4873856533727</v>
      </c>
      <c r="AB31" s="88">
        <f>[1]!srEnew(AE13,AB30,AC15)</f>
        <v>132.46842222611613</v>
      </c>
      <c r="AC31" s="16">
        <f>[1]!srE2LETe(AE$9,AB31,$C$6)</f>
        <v>0.16810955679635531</v>
      </c>
      <c r="AD31" s="17">
        <f>[1]!srE2LETn(AE$9,AB31,$C$6)</f>
        <v>6.3025437358219709E-5</v>
      </c>
      <c r="AE31" s="16">
        <f>[1]!srE2LETt(AE$9,AB31,$C$6)</f>
        <v>0.16817258223371354</v>
      </c>
      <c r="AF31" s="52">
        <f>[1]!srE2Rng(AE$9,AB31)</f>
        <v>23288.450881177516</v>
      </c>
      <c r="AG31" s="88">
        <f>[1]!srEnew(AJ13,AG30,AH15)</f>
        <v>134.12198826272103</v>
      </c>
      <c r="AH31" s="16">
        <f>[1]!srE2LETe(AJ$9,AG31,$C$6)</f>
        <v>1.8945908401897363E-2</v>
      </c>
      <c r="AI31" s="17">
        <f>[1]!srE2LETn(AJ$9,AG31,$C$6)</f>
        <v>7.1246029962537717E-6</v>
      </c>
      <c r="AJ31" s="16">
        <f>[1]!srE2LETt(AJ$9,AG31,$C$6)</f>
        <v>1.8953033004893618E-2</v>
      </c>
      <c r="AK31" s="52">
        <f>[1]!srE2Rng(AJ$9,AG31)</f>
        <v>70096.003892787863</v>
      </c>
      <c r="AL31" s="88">
        <f>[1]!srEnew(AO13,AL30,AM15)</f>
        <v>134.13521064207399</v>
      </c>
      <c r="AM31" s="16">
        <f>[1]!srE2LETe(AO$9,AL31,$C$6)</f>
        <v>4.7259279024618097E-3</v>
      </c>
      <c r="AN31" s="17">
        <f>[1]!srE2LETn(AO$9,AL31,$C$6)</f>
        <v>1.7018585986803565E-6</v>
      </c>
      <c r="AO31" s="16">
        <f>[1]!srE2LETt(AO$9,AL31,$C$6)</f>
        <v>4.7276297610604904E-3</v>
      </c>
      <c r="AP31" s="52">
        <f>[1]!srE2Rng(AO$9,AL31)</f>
        <v>70095.447316213555</v>
      </c>
    </row>
    <row r="32" spans="1:42">
      <c r="B32" s="91" t="s">
        <v>54</v>
      </c>
      <c r="C32" s="88">
        <f>[1]!srEnewGas(F16,C31,D16,$F$5,$F$4)</f>
        <v>3.9507123160400659</v>
      </c>
      <c r="D32" s="16">
        <f>[1]!srE2LETe(F$9,C32,$C$6)</f>
        <v>117.54296484339289</v>
      </c>
      <c r="E32" s="17">
        <f>[1]!srE2LETn(F$9,C32,$C$6)</f>
        <v>0.26637692969509663</v>
      </c>
      <c r="F32" s="16">
        <f>[1]!srE2LETt(F$9,C32,$C$6)</f>
        <v>117.80934177308799</v>
      </c>
      <c r="G32" s="52">
        <f>[1]!srE2Rng(F$9,C32)</f>
        <v>50.953864842561806</v>
      </c>
      <c r="H32" s="88">
        <f>[1]!srEnewGas(K16,H31,I16,$F$5,$F$4)</f>
        <v>9.2165783959218253</v>
      </c>
      <c r="I32" s="16">
        <f>[1]!srE2LETe(K$9,H32,$C$6)</f>
        <v>86.98370628722958</v>
      </c>
      <c r="J32" s="17">
        <f>[1]!srE2LETn(K$9,H32,$C$6)</f>
        <v>9.74710641913452E-2</v>
      </c>
      <c r="K32" s="16">
        <f>[1]!srE2LETt(K$9,H32,$C$6)</f>
        <v>87.081177351420934</v>
      </c>
      <c r="L32" s="52">
        <f>[1]!srE2Rng(K$9,H32)</f>
        <v>99.591730605430328</v>
      </c>
      <c r="M32" s="88">
        <f>[1]!srEnewGas(P16,M31,N16,$F$5,$F$4)</f>
        <v>19.972843761596469</v>
      </c>
      <c r="N32" s="16">
        <f>[1]!srE2LETe(P$9,M32,$C$6)</f>
        <v>44.074371016689106</v>
      </c>
      <c r="O32" s="17">
        <f>[1]!srE2LETn(P$9,M32,$C$6)</f>
        <v>2.4334371016689105E-2</v>
      </c>
      <c r="P32" s="16">
        <f>[1]!srE2LETt(P$9,M32,$C$6)</f>
        <v>44.098705387705799</v>
      </c>
      <c r="Q32" s="52">
        <f>[1]!srE2Rng(P$9,M32)</f>
        <v>215.26275269152967</v>
      </c>
      <c r="R32" s="88">
        <f>[1]!srEnewGas(U16,R31,S16,$F$5,$F$4)</f>
        <v>56.174623218355279</v>
      </c>
      <c r="S32" s="16">
        <f>[1]!srE2LETe(U$9,R32,$C$6)</f>
        <v>11.04013063945305</v>
      </c>
      <c r="T32" s="17">
        <f>[1]!srE2LETn(U$9,R32,$C$6)</f>
        <v>4.4834439123114843E-3</v>
      </c>
      <c r="U32" s="16">
        <f>[1]!srE2LETt(U$9,R32,$C$6)</f>
        <v>11.044614083365362</v>
      </c>
      <c r="V32" s="52">
        <f>[1]!srE2Rng(U$9,R32)</f>
        <v>1153.0939731299006</v>
      </c>
      <c r="W32" s="88">
        <f>[1]!srEnewGas(Z16,W31,X16,$F$5,$F$4)</f>
        <v>84.343815530106724</v>
      </c>
      <c r="X32" s="16">
        <f>[1]!srE2LETe(Z$9,W32,$C$6)</f>
        <v>2.2216087208523168</v>
      </c>
      <c r="Y32" s="17">
        <f>[1]!srE2LETn(Z$9,W32,$C$6)</f>
        <v>8.1652392438354246E-4</v>
      </c>
      <c r="Z32" s="16">
        <f>[1]!srE2LETt(Z$9,W32,$C$6)</f>
        <v>2.2224252447767001</v>
      </c>
      <c r="AA32" s="52">
        <f>[1]!srE2Rng(Z$9,W32)</f>
        <v>3807.6050327121966</v>
      </c>
      <c r="AB32" s="88">
        <f>[1]!srEnewGas(AE16,AB31,AC16,$F$5,$F$4)</f>
        <v>132.19504364391403</v>
      </c>
      <c r="AC32" s="16">
        <f>[1]!srE2LETe(AE$9,AB32,$C$6)</f>
        <v>0.16836543914929647</v>
      </c>
      <c r="AD32" s="17">
        <f>[1]!srE2LETn(AE$9,AB32,$C$6)</f>
        <v>6.3150426046002504E-5</v>
      </c>
      <c r="AE32" s="16">
        <f>[1]!srE2LETt(AE$9,AB32,$C$6)</f>
        <v>0.16842858957534249</v>
      </c>
      <c r="AF32" s="52">
        <f>[1]!srE2Rng(AE$9,AB32)</f>
        <v>23205.781197919601</v>
      </c>
      <c r="AG32" s="88">
        <f>[1]!srEnewGas(AJ16,AG31,AH16,$F$5,$F$4)</f>
        <v>134.0299831865789</v>
      </c>
      <c r="AH32" s="16">
        <f>[1]!srE2LETe(AJ$9,AG32,$C$6)</f>
        <v>1.8955329721694319E-2</v>
      </c>
      <c r="AI32" s="17">
        <f>[1]!srE2LETn(AJ$9,AG32,$C$6)</f>
        <v>7.1292768541217921E-6</v>
      </c>
      <c r="AJ32" s="16">
        <f>[1]!srE2LETt(AJ$9,AG32,$C$6)</f>
        <v>1.896245899854844E-2</v>
      </c>
      <c r="AK32" s="52">
        <f>[1]!srE2Rng(AJ$9,AG32)</f>
        <v>70013.640948625427</v>
      </c>
      <c r="AL32" s="88">
        <f>[1]!srEnewGas(AO16,AL31,AM16,$F$5,$F$4)</f>
        <v>134.0455384095446</v>
      </c>
      <c r="AM32" s="16">
        <f>[1]!srE2LETe(AO$9,AL32,$C$6)</f>
        <v>4.7280979704890213E-3</v>
      </c>
      <c r="AN32" s="17">
        <f>[1]!srE2LETn(AO$9,AL32,$C$6)</f>
        <v>1.7028808621311915E-6</v>
      </c>
      <c r="AO32" s="16">
        <f>[1]!srE2LETt(AO$9,AL32,$C$6)</f>
        <v>4.7298008513511521E-3</v>
      </c>
      <c r="AP32" s="52">
        <f>[1]!srE2Rng(AO$9,AL32)</f>
        <v>70013.576567914221</v>
      </c>
    </row>
    <row r="33" spans="2:42">
      <c r="B33" s="93" t="s">
        <v>55</v>
      </c>
      <c r="C33" s="280">
        <f>[1]!srEnewGas(F16,C32,D17,$F$5,$F$4)</f>
        <v>3.9507123160400659</v>
      </c>
      <c r="D33" s="16">
        <f>[1]!srE2LETe(F$9,C33,$C$6)</f>
        <v>117.54296484339289</v>
      </c>
      <c r="E33" s="17">
        <f>[1]!srE2LETn(F$9,C33,$C$6)</f>
        <v>0.26637692969509663</v>
      </c>
      <c r="F33" s="96">
        <f>[1]!srE2LETt(F$9,C33,$C$6)</f>
        <v>117.80934177308799</v>
      </c>
      <c r="G33" s="96">
        <f>[1]!srE2Rng(F$9,C33)</f>
        <v>50.953864842561806</v>
      </c>
      <c r="H33" s="280">
        <f>[1]!srEnewGas(K16,H32,I17,$F$5,$F$4)</f>
        <v>9.2165783959218253</v>
      </c>
      <c r="I33" s="16">
        <f>[1]!srE2LETe(K$9,H33,$C$6)</f>
        <v>86.98370628722958</v>
      </c>
      <c r="J33" s="17">
        <f>[1]!srE2LETn(K$9,H33,$C$6)</f>
        <v>9.74710641913452E-2</v>
      </c>
      <c r="K33" s="96">
        <f>[1]!srE2LETt(K$9,H33,$C$6)</f>
        <v>87.081177351420934</v>
      </c>
      <c r="L33" s="96">
        <f>[1]!srE2Rng(K$9,H33)</f>
        <v>99.591730605430328</v>
      </c>
      <c r="M33" s="280">
        <f>[1]!srEnewGas(P16,M32,N17,$F$5,$F$4)</f>
        <v>19.094356165841322</v>
      </c>
      <c r="N33" s="16">
        <f>[1]!srE2LETe(P$9,M33,$C$6)</f>
        <v>45.082734218600692</v>
      </c>
      <c r="O33" s="17">
        <f>[1]!srE2LETn(P$9,M33,$C$6)</f>
        <v>2.5342734218600695E-2</v>
      </c>
      <c r="P33" s="96">
        <f>[1]!srE2LETt(P$9,M33,$C$6)</f>
        <v>45.108076952819296</v>
      </c>
      <c r="Q33" s="96">
        <f>[1]!srE2Rng(P$9,M33)</f>
        <v>203.78366069630866</v>
      </c>
      <c r="R33" s="280">
        <f>[1]!srEnewGas(U16,R32,S17,$F$5,$F$4)</f>
        <v>53.354348660377369</v>
      </c>
      <c r="S33" s="16">
        <f>[1]!srE2LETe(U$9,R33,$C$6)</f>
        <v>11.425010648054338</v>
      </c>
      <c r="T33" s="17">
        <f>[1]!srE2LETn(U$9,R33,$C$6)</f>
        <v>4.6869641010294331E-3</v>
      </c>
      <c r="U33" s="96">
        <f>[1]!srE2LETt(U$9,R33,$C$6)</f>
        <v>11.429697612155369</v>
      </c>
      <c r="V33" s="96">
        <f>[1]!srE2Rng(U$9,R33)</f>
        <v>1063.2910845665876</v>
      </c>
      <c r="W33" s="280">
        <f>[1]!srEnewGas(Z16,W32,X17,$F$5,$F$4)</f>
        <v>83.167344941871434</v>
      </c>
      <c r="X33" s="16">
        <f>[1]!srE2LETe(Z$9,W33,$C$6)</f>
        <v>2.2445734267346698</v>
      </c>
      <c r="Y33" s="17">
        <f>[1]!srE2LETn(Z$9,W33,$C$6)</f>
        <v>8.2685804203060131E-4</v>
      </c>
      <c r="Z33" s="96">
        <f>[1]!srE2LETt(Z$9,W33,$C$6)</f>
        <v>2.2454002847767001</v>
      </c>
      <c r="AA33" s="96">
        <f>[1]!srE2Rng(Z$9,W33)</f>
        <v>3717.2520915357263</v>
      </c>
      <c r="AB33" s="280">
        <f>[1]!srEnewGas(AE16,AB32,AC17,$F$5,$F$4)</f>
        <v>131.8933845187255</v>
      </c>
      <c r="AC33" s="16">
        <f>[1]!srE2LETe(AE$9,AB33,$C$6)</f>
        <v>0.16864779209047295</v>
      </c>
      <c r="AD33" s="17">
        <f>[1]!srE2LETn(AE$9,AB33,$C$6)</f>
        <v>6.3288344598038711E-5</v>
      </c>
      <c r="AE33" s="96">
        <f>[1]!srE2LETt(AE$9,AB33,$C$6)</f>
        <v>0.16871108043507099</v>
      </c>
      <c r="AF33" s="96">
        <f>[1]!srE2Rng(AE$9,AB33)</f>
        <v>23114.559478462586</v>
      </c>
      <c r="AG33" s="280">
        <f>[1]!srEnewGas(AJ16,AG32,AH17,$F$5,$F$4)</f>
        <v>133.92846034393932</v>
      </c>
      <c r="AH33" s="16">
        <f>[1]!srE2LETe(AJ$9,AG33,$C$6)</f>
        <v>1.8965725660780614E-2</v>
      </c>
      <c r="AI33" s="17">
        <f>[1]!srE2LETn(AJ$9,AG33,$C$6)</f>
        <v>7.1344342145278824E-6</v>
      </c>
      <c r="AJ33" s="96">
        <f>[1]!srE2LETt(AJ$9,AG33,$C$6)</f>
        <v>1.8972860094995141E-2</v>
      </c>
      <c r="AK33" s="96">
        <f>[1]!srE2Rng(AJ$9,AG33)</f>
        <v>69922.757699894486</v>
      </c>
      <c r="AL33" s="280">
        <f>[1]!srEnewGas(AO16,AL32,AM17,$F$5,$F$4)</f>
        <v>133.94658973916736</v>
      </c>
      <c r="AM33" s="16">
        <f>[1]!srE2LETe(AO$9,AL33,$C$6)</f>
        <v>4.7304925283121503E-3</v>
      </c>
      <c r="AN33" s="17">
        <f>[1]!srE2LETn(AO$9,AL33,$C$6)</f>
        <v>1.7040088769734919E-6</v>
      </c>
      <c r="AO33" s="96">
        <f>[1]!srE2LETt(AO$9,AL33,$C$6)</f>
        <v>4.7321965371891232E-3</v>
      </c>
      <c r="AP33" s="96">
        <f>[1]!srE2Rng(AO$9,AL33)</f>
        <v>69923.236431859797</v>
      </c>
    </row>
    <row r="34" spans="2:42">
      <c r="B34" s="89" t="s">
        <v>41</v>
      </c>
      <c r="C34" s="59" t="s">
        <v>17</v>
      </c>
      <c r="D34" s="102" t="str">
        <f>D$9&amp;" Ee"</f>
        <v>238U Ee</v>
      </c>
      <c r="E34" s="102" t="str">
        <f>D$9&amp;" En"</f>
        <v>238U En</v>
      </c>
      <c r="F34" s="102" t="str">
        <f>D$9&amp;" Et"</f>
        <v>238U Et</v>
      </c>
      <c r="G34" s="102" t="str">
        <f>D$9&amp;" Er"</f>
        <v>238U Er</v>
      </c>
      <c r="H34" s="59" t="s">
        <v>17</v>
      </c>
      <c r="I34" s="102" t="str">
        <f>I$9&amp;" Ee"</f>
        <v>197Au Ee</v>
      </c>
      <c r="J34" s="102" t="str">
        <f>I$9&amp;" En"</f>
        <v>197Au En</v>
      </c>
      <c r="K34" s="102" t="str">
        <f>I$9&amp;" Et"</f>
        <v>197Au Et</v>
      </c>
      <c r="L34" s="102" t="str">
        <f>I$9&amp;" Er"</f>
        <v>197Au Er</v>
      </c>
      <c r="M34" s="59" t="s">
        <v>17</v>
      </c>
      <c r="N34" s="102" t="str">
        <f>N$9&amp;" Ee"</f>
        <v>136Xe Ee</v>
      </c>
      <c r="O34" s="102" t="str">
        <f>N$9&amp;" En"</f>
        <v>136Xe En</v>
      </c>
      <c r="P34" s="102" t="str">
        <f>N$9&amp;" Et"</f>
        <v>136Xe Et</v>
      </c>
      <c r="Q34" s="102" t="str">
        <f>N$9&amp;" Er"</f>
        <v>136Xe Er</v>
      </c>
      <c r="R34" s="59" t="s">
        <v>17</v>
      </c>
      <c r="S34" s="102" t="str">
        <f>S$9&amp;" Ee"</f>
        <v>84Kr Ee</v>
      </c>
      <c r="T34" s="102" t="str">
        <f>S$9&amp;" En"</f>
        <v>84Kr En</v>
      </c>
      <c r="U34" s="102" t="str">
        <f>S$9&amp;" Et"</f>
        <v>84Kr Et</v>
      </c>
      <c r="V34" s="102" t="str">
        <f>S$9&amp;" Er"</f>
        <v>84Kr Er</v>
      </c>
      <c r="W34" s="59" t="s">
        <v>17</v>
      </c>
      <c r="X34" s="102" t="str">
        <f>X$9&amp;" Ee"</f>
        <v>40Ar Ee</v>
      </c>
      <c r="Y34" s="102" t="str">
        <f>X$9&amp;" En"</f>
        <v>40Ar En</v>
      </c>
      <c r="Z34" s="102" t="str">
        <f>X$9&amp;" Et"</f>
        <v>40Ar Et</v>
      </c>
      <c r="AA34" s="102" t="str">
        <f>X$9&amp;" Er"</f>
        <v>40Ar Er</v>
      </c>
      <c r="AB34" s="59" t="s">
        <v>17</v>
      </c>
      <c r="AC34" s="102" t="str">
        <f>AC$9&amp;" Ee"</f>
        <v>12C Ee</v>
      </c>
      <c r="AD34" s="102" t="str">
        <f>AC$9&amp;" En"</f>
        <v>12C En</v>
      </c>
      <c r="AE34" s="102" t="str">
        <f>AC$9&amp;" Et"</f>
        <v>12C Et</v>
      </c>
      <c r="AF34" s="102" t="str">
        <f>AC$9&amp;" Er"</f>
        <v>12C Er</v>
      </c>
      <c r="AG34" s="59" t="s">
        <v>17</v>
      </c>
      <c r="AH34" s="102" t="str">
        <f>AH$9&amp;" Ee"</f>
        <v>4He Ee</v>
      </c>
      <c r="AI34" s="102" t="str">
        <f>AH$9&amp;" En"</f>
        <v>4He En</v>
      </c>
      <c r="AJ34" s="102" t="str">
        <f>AH$9&amp;" Et"</f>
        <v>4He Et</v>
      </c>
      <c r="AK34" s="102" t="str">
        <f>AH$9&amp;" Er"</f>
        <v>4He Er</v>
      </c>
      <c r="AL34" s="59" t="s">
        <v>17</v>
      </c>
      <c r="AM34" s="102" t="str">
        <f>AM$9&amp;" Ee"</f>
        <v>1H Ee</v>
      </c>
      <c r="AN34" s="102" t="str">
        <f>AM$9&amp;" En"</f>
        <v>1H En</v>
      </c>
      <c r="AO34" s="102" t="str">
        <f>AM$9&amp;" Et"</f>
        <v>1H Et</v>
      </c>
      <c r="AP34" s="102" t="str">
        <f>AM$9&amp;" Er"</f>
        <v>1H Er</v>
      </c>
    </row>
    <row r="35" spans="2:42" s="34" customFormat="1">
      <c r="B35" s="49">
        <v>0.01</v>
      </c>
      <c r="C35" s="53">
        <f>$B35*D$20</f>
        <v>2.38</v>
      </c>
      <c r="D35" s="17">
        <f>[1]!srE2LETe(F$9,$B35,$C$6)</f>
        <v>8.5379199999999997</v>
      </c>
      <c r="E35" s="17">
        <f>[1]!srE2LETn(F$9,$B35,$C$6)</f>
        <v>13.1076</v>
      </c>
      <c r="F35" s="17">
        <f>[1]!srE2LETt(F$9,$B35,$C$6)</f>
        <v>21.645520000000001</v>
      </c>
      <c r="G35" s="17">
        <f>[1]!srE2Rng(F$9,$B35)</f>
        <v>0.48306000000000004</v>
      </c>
      <c r="H35" s="53">
        <f>$B35*I$20</f>
        <v>1.97</v>
      </c>
      <c r="I35" s="17">
        <f>[1]!srE2LETe(K$9,$B35,$C$6)</f>
        <v>7.5622000000000007</v>
      </c>
      <c r="J35" s="17">
        <f>[1]!srE2LETn(K$9,$B35,$C$6)</f>
        <v>10.761000000000001</v>
      </c>
      <c r="K35" s="17">
        <f>[1]!srE2LETt(K$9,$B35,$C$6)</f>
        <v>18.3232</v>
      </c>
      <c r="L35" s="17">
        <f>[1]!srE2Rng(K$9,$B35)</f>
        <v>0.46425</v>
      </c>
      <c r="M35" s="53">
        <f>$B35*N$20</f>
        <v>1.36</v>
      </c>
      <c r="N35" s="17">
        <f>[1]!srE2LETe(P$9,$B35,$C$6)</f>
        <v>4.149</v>
      </c>
      <c r="O35" s="17">
        <f>[1]!srE2LETn(P$9,$B35,$C$6)</f>
        <v>6.4539999999999997</v>
      </c>
      <c r="P35" s="17">
        <f>[1]!srE2LETt(P$9,$B35,$C$6)</f>
        <v>10.603</v>
      </c>
      <c r="Q35" s="17">
        <f>[1]!srE2Rng(P$9,$B35)</f>
        <v>0.51283999999999996</v>
      </c>
      <c r="R35" s="53">
        <f>$B35*S$20</f>
        <v>0.84</v>
      </c>
      <c r="S35" s="17">
        <f>[1]!srE2LETe(U$9,$B35,$C$6)</f>
        <v>2.7806000000000002</v>
      </c>
      <c r="T35" s="17">
        <f>[1]!srE2LETn(U$9,$B35,$C$6)</f>
        <v>3.5444</v>
      </c>
      <c r="U35" s="17">
        <f>[1]!srE2LETt(U$9,$B35,$C$6)</f>
        <v>6.3250000000000002</v>
      </c>
      <c r="V35" s="17">
        <f>[1]!srE2Rng(U$9,$B35)</f>
        <v>0.50253999999999999</v>
      </c>
      <c r="W35" s="53">
        <f>$B35*X$20</f>
        <v>0.4</v>
      </c>
      <c r="X35" s="17">
        <f>[1]!srE2LETe(Z$9,$B35,$C$6)</f>
        <v>2.552</v>
      </c>
      <c r="Y35" s="17">
        <f>[1]!srE2LETn(Z$9,$B35,$C$6)</f>
        <v>1.1659999999999999</v>
      </c>
      <c r="Z35" s="17">
        <f>[1]!srE2LETt(Z$9,$B35,$C$6)</f>
        <v>3.718</v>
      </c>
      <c r="AA35" s="17">
        <f>[1]!srE2Rng(Z$9,$B35)</f>
        <v>0.42169999999999996</v>
      </c>
      <c r="AB35" s="53">
        <f>$B35*AC$20</f>
        <v>0.12</v>
      </c>
      <c r="AC35" s="17">
        <f>[1]!srE2LETe(AE$9,$B35,$C$6)</f>
        <v>1.381</v>
      </c>
      <c r="AD35" s="17">
        <f>[1]!srE2LETn(AE$9,$B35,$C$6)</f>
        <v>0.16420000000000001</v>
      </c>
      <c r="AE35" s="17">
        <f>[1]!srE2LETt(AE$9,$B35,$C$6)</f>
        <v>1.5451999999999999</v>
      </c>
      <c r="AF35" s="17">
        <f>[1]!srE2Rng(AE$9,$B35)</f>
        <v>0.33340000000000003</v>
      </c>
      <c r="AG35" s="53">
        <f>$B35*AH$20</f>
        <v>0.04</v>
      </c>
      <c r="AH35" s="17">
        <f>[1]!srE2LETe(AJ$9,$B35,$C$6)</f>
        <v>0.51780000000000004</v>
      </c>
      <c r="AI35" s="17">
        <f>[1]!srE2LETn(AJ$9,$B35,$C$6)</f>
        <v>2.068E-2</v>
      </c>
      <c r="AJ35" s="17">
        <f>[1]!srE2LETt(AJ$9,$B35,$C$6)</f>
        <v>0.53848000000000007</v>
      </c>
      <c r="AK35" s="17">
        <f>[1]!srE2Rng(AJ$9,$B35)</f>
        <v>0.35439999999999999</v>
      </c>
      <c r="AL35" s="53">
        <f>$B35*AM$20</f>
        <v>0.01</v>
      </c>
      <c r="AM35" s="17">
        <f>[1]!srE2LETe(AO$9,$B35,$C$6)</f>
        <v>0.31419999999999998</v>
      </c>
      <c r="AN35" s="17">
        <f>[1]!srE2LETn(AO$9,$B35,$C$6)</f>
        <v>4.189E-3</v>
      </c>
      <c r="AO35" s="17">
        <f>[1]!srE2LETt(AO$9,$B35,$C$6)</f>
        <v>0.31838899999999998</v>
      </c>
      <c r="AP35" s="17">
        <f>[1]!srE2Rng(AO$9,$B35)</f>
        <v>0.13389999999999999</v>
      </c>
    </row>
    <row r="36" spans="2:42" s="34" customFormat="1">
      <c r="B36" s="49">
        <v>0.1</v>
      </c>
      <c r="C36" s="53">
        <f>$B36*D$20</f>
        <v>23.8</v>
      </c>
      <c r="D36" s="17">
        <f>[1]!srE2LETe(F$9,$B36,$C$6)</f>
        <v>20.860800000000001</v>
      </c>
      <c r="E36" s="17">
        <f>[1]!srE2LETn(F$9,$B36,$C$6)</f>
        <v>4.3905999999999992</v>
      </c>
      <c r="F36" s="17">
        <f>[1]!srE2LETt(F$9,$B36,$C$6)</f>
        <v>25.2514</v>
      </c>
      <c r="G36" s="17">
        <f>[1]!srE2Rng(F$9,$B36)</f>
        <v>4.2484000000000002</v>
      </c>
      <c r="H36" s="53">
        <f>$B36*I$20</f>
        <v>19.700000000000003</v>
      </c>
      <c r="I36" s="17">
        <f>[1]!srE2LETe(K$9,$B36,$C$6)</f>
        <v>14.705500000000001</v>
      </c>
      <c r="J36" s="17">
        <f>[1]!srE2LETn(K$9,$B36,$C$6)</f>
        <v>3.4138500000000001</v>
      </c>
      <c r="K36" s="17">
        <f>[1]!srE2LETt(K$9,$B36,$C$6)</f>
        <v>18.119350000000001</v>
      </c>
      <c r="L36" s="17">
        <f>[1]!srE2Rng(K$9,$B36)</f>
        <v>4.7995000000000001</v>
      </c>
      <c r="M36" s="53">
        <f>$B36*N$20</f>
        <v>13.600000000000001</v>
      </c>
      <c r="N36" s="17">
        <f>[1]!srE2LETe(P$9,$B36,$C$6)</f>
        <v>17.198</v>
      </c>
      <c r="O36" s="17">
        <f>[1]!srE2LETn(P$9,$B36,$C$6)</f>
        <v>1.8057999999999998</v>
      </c>
      <c r="P36" s="17">
        <f>[1]!srE2LETt(P$9,$B36,$C$6)</f>
        <v>19.003799999999998</v>
      </c>
      <c r="Q36" s="17">
        <f>[1]!srE2Rng(P$9,$B36)</f>
        <v>4.1080000000000005</v>
      </c>
      <c r="R36" s="53">
        <f>$B36*S$20</f>
        <v>8.4</v>
      </c>
      <c r="S36" s="17">
        <f>[1]!srE2LETe(U$9,$B36,$C$6)</f>
        <v>13.412000000000001</v>
      </c>
      <c r="T36" s="17">
        <f>[1]!srE2LETn(U$9,$B36,$C$6)</f>
        <v>0.89357999999999993</v>
      </c>
      <c r="U36" s="17">
        <f>[1]!srE2LETt(U$9,$B36,$C$6)</f>
        <v>14.305580000000001</v>
      </c>
      <c r="V36" s="17">
        <f>[1]!srE2Rng(U$9,$B36)</f>
        <v>3.7360000000000002</v>
      </c>
      <c r="W36" s="53">
        <f>$B36*X$20</f>
        <v>4</v>
      </c>
      <c r="X36" s="17">
        <f>[1]!srE2LETe(Z$9,$B36,$C$6)</f>
        <v>8.9440000000000008</v>
      </c>
      <c r="Y36" s="17">
        <f>[1]!srE2LETn(Z$9,$B36,$C$6)</f>
        <v>0.25700000000000001</v>
      </c>
      <c r="Z36" s="17">
        <f>[1]!srE2LETt(Z$9,$B36,$C$6)</f>
        <v>9.2010000000000005</v>
      </c>
      <c r="AA36" s="17">
        <f>[1]!srE2Rng(Z$9,$B36)</f>
        <v>2.76</v>
      </c>
      <c r="AB36" s="53">
        <f>$B36*AC$20</f>
        <v>1.2000000000000002</v>
      </c>
      <c r="AC36" s="17">
        <f>[1]!srE2LETe(AE$9,$B36,$C$6)</f>
        <v>4.5449999999999999</v>
      </c>
      <c r="AD36" s="17">
        <f>[1]!srE2LETn(AE$9,$B36,$C$6)</f>
        <v>3.245E-2</v>
      </c>
      <c r="AE36" s="17">
        <f>[1]!srE2LETt(AE$9,$B36,$C$6)</f>
        <v>4.5774499999999998</v>
      </c>
      <c r="AF36" s="17">
        <f>[1]!srE2Rng(AE$9,$B36)</f>
        <v>1.7600000000000002</v>
      </c>
      <c r="AG36" s="53">
        <f>$B36*AH$20</f>
        <v>0.4</v>
      </c>
      <c r="AH36" s="17">
        <f>[1]!srE2LETe(AJ$9,$B36,$C$6)</f>
        <v>1.4359999999999999</v>
      </c>
      <c r="AI36" s="17">
        <f>[1]!srE2LETn(AJ$9,$B36,$C$6)</f>
        <v>3.8670000000000002E-3</v>
      </c>
      <c r="AJ36" s="17">
        <f>[1]!srE2LETt(AJ$9,$B36,$C$6)</f>
        <v>1.439867</v>
      </c>
      <c r="AK36" s="17">
        <f>[1]!srE2Rng(AJ$9,$B36)</f>
        <v>1.68</v>
      </c>
      <c r="AL36" s="53">
        <f>$B36*AM$20</f>
        <v>0.1</v>
      </c>
      <c r="AM36" s="17">
        <f>[1]!srE2LETe(AO$9,$B36,$C$6)</f>
        <v>0.49469999999999997</v>
      </c>
      <c r="AN36" s="17">
        <f>[1]!srE2LETn(AO$9,$B36,$C$6)</f>
        <v>8.6039999999999999E-4</v>
      </c>
      <c r="AO36" s="17">
        <f>[1]!srE2LETt(AO$9,$B36,$C$6)</f>
        <v>0.49556039999999996</v>
      </c>
      <c r="AP36" s="17">
        <f>[1]!srE2Rng(AO$9,$B36)</f>
        <v>0.86869999999999992</v>
      </c>
    </row>
    <row r="37" spans="2:42" s="34" customFormat="1">
      <c r="B37" s="49">
        <v>1</v>
      </c>
      <c r="C37" s="53">
        <f>$B37*D$20</f>
        <v>238</v>
      </c>
      <c r="D37" s="17">
        <f>[1]!srE2LETe(F$9,$B37,$C$6)</f>
        <v>79.674000000000007</v>
      </c>
      <c r="E37" s="17">
        <f>[1]!srE2LETn(F$9,$B37,$C$6)</f>
        <v>0.820824</v>
      </c>
      <c r="F37" s="17">
        <f>[1]!srE2LETt(F$9,$B37,$C$6)</f>
        <v>80.494824000000008</v>
      </c>
      <c r="G37" s="17">
        <f>[1]!srE2Rng(F$9,$B37)</f>
        <v>22.206800000000001</v>
      </c>
      <c r="H37" s="53">
        <f>$B37*I$20</f>
        <v>197</v>
      </c>
      <c r="I37" s="17">
        <f>[1]!srE2LETe(K$9,$B37,$C$6)</f>
        <v>69.790999999999997</v>
      </c>
      <c r="J37" s="17">
        <f>[1]!srE2LETn(K$9,$B37,$C$6)</f>
        <v>0.62351499999999993</v>
      </c>
      <c r="K37" s="17">
        <f>[1]!srE2LETt(K$9,$B37,$C$6)</f>
        <v>70.414514999999994</v>
      </c>
      <c r="L37" s="17">
        <f>[1]!srE2Rng(K$9,$B37)</f>
        <v>22.193999999999999</v>
      </c>
      <c r="M37" s="53">
        <f>$B37*N$20</f>
        <v>136</v>
      </c>
      <c r="N37" s="17">
        <f>[1]!srE2LETe(P$9,$B37,$C$6)</f>
        <v>53.578000000000003</v>
      </c>
      <c r="O37" s="17">
        <f>[1]!srE2LETn(P$9,$B37,$C$6)</f>
        <v>0.31319999999999998</v>
      </c>
      <c r="P37" s="17">
        <f>[1]!srE2LETt(P$9,$B37,$C$6)</f>
        <v>53.891199999999998</v>
      </c>
      <c r="Q37" s="17">
        <f>[1]!srE2Rng(P$9,$B37)</f>
        <v>17.809999999999999</v>
      </c>
      <c r="R37" s="53">
        <f>$B37*S$20</f>
        <v>84</v>
      </c>
      <c r="S37" s="17">
        <f>[1]!srE2LETe(U$9,$B37,$C$6)</f>
        <v>36.49</v>
      </c>
      <c r="T37" s="17">
        <f>[1]!srE2LETn(U$9,$B37,$C$6)</f>
        <v>0.14863999999999999</v>
      </c>
      <c r="U37" s="17">
        <f>[1]!srE2LETt(U$9,$B37,$C$6)</f>
        <v>36.638640000000002</v>
      </c>
      <c r="V37" s="17">
        <f>[1]!srE2Rng(U$9,$B37)</f>
        <v>15.298</v>
      </c>
      <c r="W37" s="53">
        <f>$B37*X$20</f>
        <v>40</v>
      </c>
      <c r="X37" s="17">
        <f>[1]!srE2LETe(Z$9,$B37,$C$6)</f>
        <v>18.57</v>
      </c>
      <c r="Y37" s="17">
        <f>[1]!srE2LETn(Z$9,$B37,$C$6)</f>
        <v>4.0509999999999997E-2</v>
      </c>
      <c r="Z37" s="17">
        <f>[1]!srE2LETt(Z$9,$B37,$C$6)</f>
        <v>18.610510000000001</v>
      </c>
      <c r="AA37" s="17">
        <f>[1]!srE2Rng(Z$9,$B37)</f>
        <v>12.54</v>
      </c>
      <c r="AB37" s="53">
        <f>$B37*AC$20</f>
        <v>12</v>
      </c>
      <c r="AC37" s="17">
        <f>[1]!srE2LETe(AE$9,$B37,$C$6)</f>
        <v>4.37</v>
      </c>
      <c r="AD37" s="17">
        <f>[1]!srE2LETn(AE$9,$B37,$C$6)</f>
        <v>4.8900000000000002E-3</v>
      </c>
      <c r="AE37" s="17">
        <f>[1]!srE2LETt(AE$9,$B37,$C$6)</f>
        <v>4.3748899999999997</v>
      </c>
      <c r="AF37" s="17">
        <f>[1]!srE2Rng(AE$9,$B37)</f>
        <v>11.44</v>
      </c>
      <c r="AG37" s="53">
        <f>$B37*AH$20</f>
        <v>4</v>
      </c>
      <c r="AH37" s="17">
        <f>[1]!srE2LETe(AJ$9,$B37,$C$6)</f>
        <v>0.69469999999999998</v>
      </c>
      <c r="AI37" s="17">
        <f>[1]!srE2LETn(AJ$9,$B37,$C$6)</f>
        <v>5.6939999999999996E-4</v>
      </c>
      <c r="AJ37" s="17">
        <f>[1]!srE2LETt(AJ$9,$B37,$C$6)</f>
        <v>0.69526940000000004</v>
      </c>
      <c r="AK37" s="17">
        <f>[1]!srE2Rng(AJ$9,$B37)</f>
        <v>17.77</v>
      </c>
      <c r="AL37" s="53">
        <f>$B37*AM$20</f>
        <v>1</v>
      </c>
      <c r="AM37" s="17">
        <f>[1]!srE2LETe(AO$9,$B37,$C$6)</f>
        <v>0.17469999999999999</v>
      </c>
      <c r="AN37" s="17">
        <f>[1]!srE2LETn(AO$9,$B37,$C$6)</f>
        <v>1.317E-4</v>
      </c>
      <c r="AO37" s="17">
        <f>[1]!srE2LETt(AO$9,$B37,$C$6)</f>
        <v>0.17483170000000001</v>
      </c>
      <c r="AP37" s="17">
        <f>[1]!srE2Rng(AO$9,$B37)</f>
        <v>16.399999999999999</v>
      </c>
    </row>
    <row r="38" spans="2:42" s="34" customFormat="1">
      <c r="B38" s="49">
        <v>10</v>
      </c>
      <c r="C38" s="53">
        <f>$B38*D$20</f>
        <v>2380</v>
      </c>
      <c r="D38" s="17">
        <f>[1]!srE2LETe(F$9,$B38,$C$6)</f>
        <v>112.456</v>
      </c>
      <c r="E38" s="17">
        <f>[1]!srE2LETn(F$9,$B38,$C$6)</f>
        <v>0.12087999999999999</v>
      </c>
      <c r="F38" s="17">
        <f>[1]!srE2LETt(F$9,$B38,$C$6)</f>
        <v>112.57688</v>
      </c>
      <c r="G38" s="17">
        <f>[1]!srE2Rng(F$9,$B38)</f>
        <v>103.8664</v>
      </c>
      <c r="H38" s="53">
        <f>$B38*I$20</f>
        <v>1970</v>
      </c>
      <c r="I38" s="17">
        <f>[1]!srE2LETe(K$9,$B38,$C$6)</f>
        <v>85.640999999999991</v>
      </c>
      <c r="J38" s="17">
        <f>[1]!srE2LETn(K$9,$B38,$C$6)</f>
        <v>9.0881000000000003E-2</v>
      </c>
      <c r="K38" s="17">
        <f>[1]!srE2LETt(K$9,$B38,$C$6)</f>
        <v>85.731881000000001</v>
      </c>
      <c r="L38" s="17">
        <f>[1]!srE2Rng(K$9,$B38)</f>
        <v>107.29300000000001</v>
      </c>
      <c r="M38" s="53">
        <f>$B38*N$20</f>
        <v>1360</v>
      </c>
      <c r="N38" s="17">
        <f>[1]!srE2LETe(P$9,$B38,$C$6)</f>
        <v>58.675999999999995</v>
      </c>
      <c r="O38" s="17">
        <f>[1]!srE2LETn(P$9,$B38,$C$6)</f>
        <v>4.4639999999999999E-2</v>
      </c>
      <c r="P38" s="17">
        <f>[1]!srE2LETt(P$9,$B38,$C$6)</f>
        <v>58.720639999999996</v>
      </c>
      <c r="Q38" s="17">
        <f>[1]!srE2Rng(P$9,$B38)</f>
        <v>99.281999999999996</v>
      </c>
      <c r="R38" s="53">
        <f>$B38*S$20</f>
        <v>840</v>
      </c>
      <c r="S38" s="17">
        <f>[1]!srE2LETe(U$9,$B38,$C$6)</f>
        <v>31.263999999999999</v>
      </c>
      <c r="T38" s="17">
        <f>[1]!srE2LETn(U$9,$B38,$C$6)</f>
        <v>2.0787999999999997E-2</v>
      </c>
      <c r="U38" s="17">
        <f>[1]!srE2LETt(U$9,$B38,$C$6)</f>
        <v>31.284787999999999</v>
      </c>
      <c r="V38" s="17">
        <f>[1]!srE2Rng(U$9,$B38)</f>
        <v>103.9</v>
      </c>
      <c r="W38" s="53">
        <f>$B38*X$20</f>
        <v>400</v>
      </c>
      <c r="X38" s="17">
        <f>[1]!srE2LETe(Z$9,$B38,$C$6)</f>
        <v>9.74</v>
      </c>
      <c r="Y38" s="17">
        <f>[1]!srE2LETn(Z$9,$B38,$C$6)</f>
        <v>5.5240000000000003E-3</v>
      </c>
      <c r="Z38" s="17">
        <f>[1]!srE2LETt(Z$9,$B38,$C$6)</f>
        <v>9.7455239999999996</v>
      </c>
      <c r="AA38" s="17">
        <f>[1]!srE2Rng(Z$9,$B38)</f>
        <v>130.47</v>
      </c>
      <c r="AB38" s="53">
        <f>$B38*AC$20</f>
        <v>120</v>
      </c>
      <c r="AC38" s="17">
        <f>[1]!srE2LETe(AE$9,$B38,$C$6)</f>
        <v>1.2569999999999999</v>
      </c>
      <c r="AD38" s="17">
        <f>[1]!srE2LETn(AE$9,$B38,$C$6)</f>
        <v>6.5240000000000003E-4</v>
      </c>
      <c r="AE38" s="17">
        <f>[1]!srE2LETt(AE$9,$B38,$C$6)</f>
        <v>1.2576524</v>
      </c>
      <c r="AF38" s="17">
        <f>[1]!srE2Rng(AE$9,$B38)</f>
        <v>245.35</v>
      </c>
      <c r="AG38" s="53">
        <f>$B38*AH$20</f>
        <v>40</v>
      </c>
      <c r="AH38" s="17">
        <f>[1]!srE2LETe(AJ$9,$B38,$C$6)</f>
        <v>0.13919999999999999</v>
      </c>
      <c r="AI38" s="17">
        <f>[1]!srE2LETn(AJ$9,$B38,$C$6)</f>
        <v>7.5069999999999998E-5</v>
      </c>
      <c r="AJ38" s="17">
        <f>[1]!srE2LETt(AJ$9,$B38,$C$6)</f>
        <v>0.13927507</v>
      </c>
      <c r="AK38" s="17">
        <f>[1]!srE2Rng(AJ$9,$B38)</f>
        <v>711.68</v>
      </c>
      <c r="AL38" s="53">
        <f>$B38*AM$20</f>
        <v>10</v>
      </c>
      <c r="AM38" s="17">
        <f>[1]!srE2LETe(AO$9,$B38,$C$6)</f>
        <v>3.458E-2</v>
      </c>
      <c r="AN38" s="17">
        <f>[1]!srE2LETn(AO$9,$B38,$C$6)</f>
        <v>1.772E-5</v>
      </c>
      <c r="AO38" s="17">
        <f>[1]!srE2LETt(AO$9,$B38,$C$6)</f>
        <v>3.4597719999999998E-2</v>
      </c>
      <c r="AP38" s="17">
        <f>[1]!srE2Rng(AO$9,$B38)</f>
        <v>713.38</v>
      </c>
    </row>
    <row r="39" spans="2:42" s="34" customFormat="1">
      <c r="B39" s="49">
        <v>100</v>
      </c>
      <c r="C39" s="53">
        <f>$B39*D$20</f>
        <v>23800</v>
      </c>
      <c r="D39" s="17">
        <f>[1]!srE2LETe(F$9,$B39,$C$6)</f>
        <v>41.803199999999997</v>
      </c>
      <c r="E39" s="17">
        <f>[1]!srE2LETn(F$9,$B39,$C$6)</f>
        <v>1.593E-2</v>
      </c>
      <c r="F39" s="17">
        <f>[1]!srE2LETt(F$9,$B39,$C$6)</f>
        <v>41.819130000000001</v>
      </c>
      <c r="G39" s="17">
        <f>[1]!srE2Rng(F$9,$B39)</f>
        <v>1655.2</v>
      </c>
      <c r="H39" s="53">
        <f>$B39*I$20</f>
        <v>19700</v>
      </c>
      <c r="I39" s="17">
        <f>[1]!srE2LETe(K$9,$B39,$C$6)</f>
        <v>31.952999999999999</v>
      </c>
      <c r="J39" s="17">
        <f>[1]!srE2LETn(K$9,$B39,$C$6)</f>
        <v>1.1923999999999999E-2</v>
      </c>
      <c r="K39" s="17">
        <f>[1]!srE2LETt(K$9,$B39,$C$6)</f>
        <v>31.964923999999996</v>
      </c>
      <c r="L39" s="17">
        <f>[1]!srE2Rng(K$9,$B39)</f>
        <v>1789.5</v>
      </c>
      <c r="M39" s="53">
        <f>$B39*N$20</f>
        <v>13600</v>
      </c>
      <c r="N39" s="17">
        <f>[1]!srE2LETe(P$9,$B39,$C$6)</f>
        <v>16.27</v>
      </c>
      <c r="O39" s="17">
        <f>[1]!srE2LETn(P$9,$B39,$C$6)</f>
        <v>5.7851999999999999E-3</v>
      </c>
      <c r="P39" s="17">
        <f>[1]!srE2LETt(P$9,$B39,$C$6)</f>
        <v>16.275785200000001</v>
      </c>
      <c r="Q39" s="17">
        <f>[1]!srE2Rng(P$9,$B39)</f>
        <v>2246</v>
      </c>
      <c r="R39" s="53">
        <f>$B39*S$20</f>
        <v>8400</v>
      </c>
      <c r="S39" s="17">
        <f>[1]!srE2LETe(U$9,$B39,$C$6)</f>
        <v>7.4143999999999997</v>
      </c>
      <c r="T39" s="17">
        <f>[1]!srE2LETn(U$9,$B39,$C$6)</f>
        <v>2.6665999999999999E-3</v>
      </c>
      <c r="U39" s="17">
        <f>[1]!srE2LETt(U$9,$B39,$C$6)</f>
        <v>7.4170666000000001</v>
      </c>
      <c r="V39" s="17">
        <f>[1]!srE2Rng(U$9,$B39)</f>
        <v>2956</v>
      </c>
      <c r="W39" s="53">
        <f>$B39*X$20</f>
        <v>4000</v>
      </c>
      <c r="X39" s="17">
        <f>[1]!srE2LETe(Z$9,$B39,$C$6)</f>
        <v>1.958</v>
      </c>
      <c r="Y39" s="17">
        <f>[1]!srE2LETn(Z$9,$B39,$C$6)</f>
        <v>6.9870000000000002E-4</v>
      </c>
      <c r="Z39" s="17">
        <f>[1]!srE2LETt(Z$9,$B39,$C$6)</f>
        <v>1.9586987</v>
      </c>
      <c r="AA39" s="17">
        <f>[1]!srE2Rng(Z$9,$B39)</f>
        <v>5100</v>
      </c>
      <c r="AB39" s="53">
        <f>$B39*AC$20</f>
        <v>1200</v>
      </c>
      <c r="AC39" s="17">
        <f>[1]!srE2LETe(AE$9,$B39,$C$6)</f>
        <v>0.2059</v>
      </c>
      <c r="AD39" s="17">
        <f>[1]!srE2LETn(AE$9,$B39,$C$6)</f>
        <v>8.1479999999999999E-5</v>
      </c>
      <c r="AE39" s="17">
        <f>[1]!srE2LETt(AE$9,$B39,$C$6)</f>
        <v>0.20598147999999999</v>
      </c>
      <c r="AF39" s="17">
        <f>[1]!srE2Rng(AE$9,$B39)</f>
        <v>14200</v>
      </c>
      <c r="AG39" s="53">
        <f>$B39*AH$20</f>
        <v>400</v>
      </c>
      <c r="AH39" s="17">
        <f>[1]!srE2LETe(AJ$9,$B39,$C$6)</f>
        <v>2.334E-2</v>
      </c>
      <c r="AI39" s="17">
        <f>[1]!srE2LETn(AJ$9,$B39,$C$6)</f>
        <v>9.3109999999999995E-6</v>
      </c>
      <c r="AJ39" s="17">
        <f>[1]!srE2LETt(AJ$9,$B39,$C$6)</f>
        <v>2.3349311000000001E-2</v>
      </c>
      <c r="AK39" s="17">
        <f>[1]!srE2Rng(AJ$9,$B39)</f>
        <v>41870</v>
      </c>
      <c r="AL39" s="53">
        <f>$B39*AM$20</f>
        <v>100</v>
      </c>
      <c r="AM39" s="17">
        <f>[1]!srE2LETe(AO$9,$B39,$C$6)</f>
        <v>5.8230000000000001E-3</v>
      </c>
      <c r="AN39" s="17">
        <f>[1]!srE2LETn(AO$9,$B39,$C$6)</f>
        <v>2.2230000000000001E-6</v>
      </c>
      <c r="AO39" s="17">
        <f>[1]!srE2LETt(AO$9,$B39,$C$6)</f>
        <v>5.825223E-3</v>
      </c>
      <c r="AP39" s="17">
        <f>[1]!srE2Rng(AO$9,$B39)</f>
        <v>41870</v>
      </c>
    </row>
    <row r="40" spans="2:42">
      <c r="B40" s="89" t="s">
        <v>64</v>
      </c>
      <c r="C40" s="59" t="s">
        <v>17</v>
      </c>
      <c r="D40" s="102" t="str">
        <f>D$9&amp;" LETe"</f>
        <v>238U LETe</v>
      </c>
      <c r="E40" s="102" t="str">
        <f>D$9&amp;" LETn"</f>
        <v>238U LETn</v>
      </c>
      <c r="F40" s="102" t="str">
        <f>D$9&amp;" LETt"</f>
        <v>238U LETt</v>
      </c>
      <c r="G40" s="102" t="str">
        <f>D$9&amp;" Rng"</f>
        <v>238U Rng</v>
      </c>
      <c r="H40" s="59" t="s">
        <v>17</v>
      </c>
      <c r="I40" s="102" t="str">
        <f>I$9&amp;" LETe"</f>
        <v>197Au LETe</v>
      </c>
      <c r="J40" s="102" t="str">
        <f>I$9&amp;" LETn"</f>
        <v>197Au LETn</v>
      </c>
      <c r="K40" s="102" t="str">
        <f>I$9&amp;" LETt"</f>
        <v>197Au LETt</v>
      </c>
      <c r="L40" s="102" t="str">
        <f>I$9&amp;" Rng"</f>
        <v>197Au Rng</v>
      </c>
      <c r="M40" s="59" t="s">
        <v>17</v>
      </c>
      <c r="N40" s="102" t="str">
        <f>N$9&amp;" LETe"</f>
        <v>136Xe LETe</v>
      </c>
      <c r="O40" s="102" t="str">
        <f>N$9&amp;" LETn"</f>
        <v>136Xe LETn</v>
      </c>
      <c r="P40" s="102" t="str">
        <f>N$9&amp;" LETt"</f>
        <v>136Xe LETt</v>
      </c>
      <c r="Q40" s="102" t="str">
        <f>N$9&amp;" Rng"</f>
        <v>136Xe Rng</v>
      </c>
      <c r="R40" s="59" t="s">
        <v>17</v>
      </c>
      <c r="S40" s="102" t="str">
        <f>S$9&amp;" LETe"</f>
        <v>84Kr LETe</v>
      </c>
      <c r="T40" s="102" t="str">
        <f>S$9&amp;" LETn"</f>
        <v>84Kr LETn</v>
      </c>
      <c r="U40" s="102" t="str">
        <f>S$9&amp;" LETt"</f>
        <v>84Kr LETt</v>
      </c>
      <c r="V40" s="102" t="str">
        <f>S$9&amp;" Rng"</f>
        <v>84Kr Rng</v>
      </c>
      <c r="W40" s="59" t="s">
        <v>17</v>
      </c>
      <c r="X40" s="102" t="str">
        <f>X$9&amp;" LETe"</f>
        <v>40Ar LETe</v>
      </c>
      <c r="Y40" s="102" t="str">
        <f>X$9&amp;" LETn"</f>
        <v>40Ar LETn</v>
      </c>
      <c r="Z40" s="102" t="str">
        <f>X$9&amp;" LETt"</f>
        <v>40Ar LETt</v>
      </c>
      <c r="AA40" s="102" t="str">
        <f>X$9&amp;" Rng"</f>
        <v>40Ar Rng</v>
      </c>
      <c r="AB40" s="59" t="s">
        <v>17</v>
      </c>
      <c r="AC40" s="102" t="str">
        <f>AC$9&amp;" LETe"</f>
        <v>12C LETe</v>
      </c>
      <c r="AD40" s="102" t="str">
        <f>AC$9&amp;" LETn"</f>
        <v>12C LETn</v>
      </c>
      <c r="AE40" s="102" t="str">
        <f>AC$9&amp;" LETt"</f>
        <v>12C LETt</v>
      </c>
      <c r="AF40" s="102" t="str">
        <f>AC$9&amp;" Rng"</f>
        <v>12C Rng</v>
      </c>
      <c r="AG40" s="59" t="s">
        <v>17</v>
      </c>
      <c r="AH40" s="102" t="str">
        <f>AH$9&amp;" LETe"</f>
        <v>4He LETe</v>
      </c>
      <c r="AI40" s="102" t="str">
        <f>AH$9&amp;" LETn"</f>
        <v>4He LETn</v>
      </c>
      <c r="AJ40" s="102" t="str">
        <f>AH$9&amp;" LETt"</f>
        <v>4He LETt</v>
      </c>
      <c r="AK40" s="102" t="str">
        <f>AH$9&amp;" Rng"</f>
        <v>4He Rng</v>
      </c>
      <c r="AL40" s="59" t="s">
        <v>17</v>
      </c>
      <c r="AM40" s="102" t="str">
        <f>AM$9&amp;" LETe"</f>
        <v>1H LETe</v>
      </c>
      <c r="AN40" s="102" t="str">
        <f>AM$9&amp;" LETn"</f>
        <v>1H LETn</v>
      </c>
      <c r="AO40" s="102" t="str">
        <f>AM$9&amp;" LETt"</f>
        <v>1H LETt</v>
      </c>
      <c r="AP40" s="102" t="str">
        <f>AM$9&amp;" Rng"</f>
        <v>1H Rng</v>
      </c>
    </row>
    <row r="41" spans="2:42">
      <c r="B41" s="49">
        <v>1E-4</v>
      </c>
      <c r="C41" s="46">
        <f t="shared" ref="C41:C72" si="0">$B41*D$20</f>
        <v>2.3800000000000002E-2</v>
      </c>
      <c r="D41" s="17">
        <f>[1]!srE2LETe(F$9,$B41,$C$6)</f>
        <v>1.07012</v>
      </c>
      <c r="E41" s="17">
        <f>[1]!srE2LETn(F$9,$B41,$C$6)</f>
        <v>8.2578800000000001</v>
      </c>
      <c r="F41" s="17">
        <f>[1]!srE2LETt(F$9,$B41,$C$6)</f>
        <v>9.3279999999999994</v>
      </c>
      <c r="G41" s="17">
        <f>[1]!srE2Rng(F$9,$B41)</f>
        <v>1.9220000000000001E-2</v>
      </c>
      <c r="H41" s="46">
        <f t="shared" ref="H41:H94" si="1">$B41*I$20</f>
        <v>1.9700000000000002E-2</v>
      </c>
      <c r="I41" s="17">
        <f>[1]!srE2LETe(K$9,$B41,$C$6)</f>
        <v>0.84167499999999995</v>
      </c>
      <c r="J41" s="17">
        <f>[1]!srE2LETn(K$9,$B41,$C$6)</f>
        <v>7.4854500000000002</v>
      </c>
      <c r="K41" s="17">
        <f>[1]!srE2LETt(K$9,$B41,$C$6)</f>
        <v>8.3271250000000006</v>
      </c>
      <c r="L41" s="17">
        <f>[1]!srE2Rng(K$9,$B41)</f>
        <v>1.7165E-2</v>
      </c>
      <c r="M41" s="46">
        <f t="shared" ref="M41:M94" si="2">$B41*N$20</f>
        <v>1.3600000000000001E-2</v>
      </c>
      <c r="N41" s="17">
        <f>[1]!srE2LETe(P$9,$B41,$C$6)</f>
        <v>0.45488000000000001</v>
      </c>
      <c r="O41" s="17">
        <f>[1]!srE2LETn(P$9,$B41,$C$6)</f>
        <v>5.7927999999999997</v>
      </c>
      <c r="P41" s="17">
        <f>[1]!srE2LETt(P$9,$B41,$C$6)</f>
        <v>6.2476799999999999</v>
      </c>
      <c r="Q41" s="17">
        <f>[1]!srE2Rng(P$9,$B41)</f>
        <v>1.426E-2</v>
      </c>
      <c r="R41" s="46">
        <f t="shared" ref="R41:R94" si="3">$B41*S$20</f>
        <v>8.4000000000000012E-3</v>
      </c>
      <c r="S41" s="17">
        <f>[1]!srE2LETe(U$9,$B41,$C$6)</f>
        <v>0.37572</v>
      </c>
      <c r="T41" s="17">
        <f>[1]!srE2LETn(U$9,$B41,$C$6)</f>
        <v>4.1012000000000004</v>
      </c>
      <c r="U41" s="17">
        <f>[1]!srE2LETt(U$9,$B41,$C$6)</f>
        <v>4.4769200000000007</v>
      </c>
      <c r="V41" s="17">
        <f>[1]!srE2Rng(U$9,$B41)</f>
        <v>1.078E-2</v>
      </c>
      <c r="W41" s="46">
        <f t="shared" ref="W41:W94" si="4">$B41*X$20</f>
        <v>4.0000000000000001E-3</v>
      </c>
      <c r="X41" s="17">
        <f>[1]!srE2LETe(Z$9,$B41,$C$6)</f>
        <v>0.28079999999999999</v>
      </c>
      <c r="Y41" s="17">
        <f>[1]!srE2LETn(Z$9,$B41,$C$6)</f>
        <v>2.012</v>
      </c>
      <c r="Z41" s="17">
        <f>[1]!srE2LETt(Z$9,$B41,$C$6)</f>
        <v>2.2928000000000002</v>
      </c>
      <c r="AA41" s="17">
        <f>[1]!srE2Rng(Z$9,$B41)</f>
        <v>7.9000000000000008E-3</v>
      </c>
      <c r="AB41" s="46">
        <f t="shared" ref="AB41:AB94" si="5">$B41*AC$20</f>
        <v>1.2000000000000001E-3</v>
      </c>
      <c r="AC41" s="17">
        <f>[1]!srE2LETe(AE$9,$B41,$C$6)</f>
        <v>0.14299999999999999</v>
      </c>
      <c r="AD41" s="17">
        <f>[1]!srE2LETn(AE$9,$B41,$C$6)</f>
        <v>0.43120000000000003</v>
      </c>
      <c r="AE41" s="17">
        <f>[1]!srE2LETt(AE$9,$B41,$C$6)</f>
        <v>0.57420000000000004</v>
      </c>
      <c r="AF41" s="17">
        <f>[1]!srE2Rng(AE$9,$B41)</f>
        <v>5.8000000000000013E-3</v>
      </c>
      <c r="AG41" s="46">
        <f t="shared" ref="AG41:AG94" si="6">$B41*AH$20</f>
        <v>4.0000000000000002E-4</v>
      </c>
      <c r="AH41" s="17">
        <f>[1]!srE2LETe(AJ$9,$B41,$C$6)</f>
        <v>4.6210055999999999E-2</v>
      </c>
      <c r="AI41" s="17">
        <f>[1]!srE2LETn(AJ$9,$B41,$C$6)</f>
        <v>6.9950020399999993E-2</v>
      </c>
      <c r="AJ41" s="17">
        <f>[1]!srE2LETt(AJ$9,$B41,$C$6)</f>
        <v>0.11616007640000001</v>
      </c>
      <c r="AK41" s="17">
        <f>[1]!srE2Rng(AJ$9,$B41)</f>
        <v>5.30001E-3</v>
      </c>
      <c r="AL41" s="46">
        <f t="shared" ref="AL41:AL94" si="7">$B41*AM$20</f>
        <v>1E-4</v>
      </c>
      <c r="AM41" s="17">
        <f>[1]!srE2LETe(AO$9,$B41,$C$6)</f>
        <v>3.3640016499835008E-2</v>
      </c>
      <c r="AN41" s="17">
        <f>[1]!srE2LETn(AO$9,$B41,$C$6)</f>
        <v>9.3770017099829E-3</v>
      </c>
      <c r="AO41" s="17">
        <f>[1]!srE2LETt(AO$9,$B41,$C$6)</f>
        <v>4.3017018209817903E-2</v>
      </c>
      <c r="AP41" s="17">
        <f>[1]!srE2Rng(AO$9,$B41)</f>
        <v>2.7000019999800003E-3</v>
      </c>
    </row>
    <row r="42" spans="2:42">
      <c r="B42" s="48">
        <f>B41*1.5</f>
        <v>1.5000000000000001E-4</v>
      </c>
      <c r="C42" s="46">
        <f t="shared" si="0"/>
        <v>3.5700000000000003E-2</v>
      </c>
      <c r="D42" s="17">
        <f>[1]!srE2LETe(F$9,$B42,$C$6)</f>
        <v>1.3106</v>
      </c>
      <c r="E42" s="17">
        <f>[1]!srE2LETn(F$9,$B42,$C$6)</f>
        <v>9.5150400000000008</v>
      </c>
      <c r="F42" s="17">
        <f>[1]!srE2LETt(F$9,$B42,$C$6)</f>
        <v>10.825640000000002</v>
      </c>
      <c r="G42" s="17">
        <f>[1]!srE2Rng(F$9,$B42)</f>
        <v>2.3852000000000002E-2</v>
      </c>
      <c r="H42" s="46">
        <f t="shared" si="1"/>
        <v>2.9550000000000003E-2</v>
      </c>
      <c r="I42" s="17">
        <f>[1]!srE2LETe(K$9,$B42,$C$6)</f>
        <v>1.0310079999999999</v>
      </c>
      <c r="J42" s="17">
        <f>[1]!srE2LETn(K$9,$B42,$C$6)</f>
        <v>8.5765200000000004</v>
      </c>
      <c r="K42" s="17">
        <f>[1]!srE2LETt(K$9,$B42,$C$6)</f>
        <v>9.6075280000000003</v>
      </c>
      <c r="L42" s="17">
        <f>[1]!srE2Rng(K$9,$B42)</f>
        <v>2.1402000000000001E-2</v>
      </c>
      <c r="M42" s="46">
        <f t="shared" si="2"/>
        <v>2.0400000000000001E-2</v>
      </c>
      <c r="N42" s="17">
        <f>[1]!srE2LETe(P$9,$B42,$C$6)</f>
        <v>0.55706</v>
      </c>
      <c r="O42" s="17">
        <f>[1]!srE2LETn(P$9,$B42,$C$6)</f>
        <v>6.5437200000000004</v>
      </c>
      <c r="P42" s="17">
        <f>[1]!srE2LETt(P$9,$B42,$C$6)</f>
        <v>7.1007800000000003</v>
      </c>
      <c r="Q42" s="17">
        <f>[1]!srE2Rng(P$9,$B42)</f>
        <v>1.8008E-2</v>
      </c>
      <c r="R42" s="46">
        <f t="shared" si="3"/>
        <v>1.2600000000000002E-2</v>
      </c>
      <c r="S42" s="17">
        <f>[1]!srE2LETe(U$9,$B42,$C$6)</f>
        <v>0.46024000000000004</v>
      </c>
      <c r="T42" s="17">
        <f>[1]!srE2LETn(U$9,$B42,$C$6)</f>
        <v>4.57</v>
      </c>
      <c r="U42" s="17">
        <f>[1]!srE2LETt(U$9,$B42,$C$6)</f>
        <v>5.03024</v>
      </c>
      <c r="V42" s="17">
        <f>[1]!srE2Rng(U$9,$B42)</f>
        <v>1.3820000000000001E-2</v>
      </c>
      <c r="W42" s="46">
        <f t="shared" si="4"/>
        <v>6.0000000000000001E-3</v>
      </c>
      <c r="X42" s="17">
        <f>[1]!srE2LETe(Z$9,$B42,$C$6)</f>
        <v>0.34389999999999998</v>
      </c>
      <c r="Y42" s="17">
        <f>[1]!srE2LETn(Z$9,$B42,$C$6)</f>
        <v>2.1909999999999998</v>
      </c>
      <c r="Z42" s="17">
        <f>[1]!srE2LETt(Z$9,$B42,$C$6)</f>
        <v>2.5348999999999999</v>
      </c>
      <c r="AA42" s="17">
        <f>[1]!srE2Rng(Z$9,$B42)</f>
        <v>1.04E-2</v>
      </c>
      <c r="AB42" s="46">
        <f t="shared" si="5"/>
        <v>1.8000000000000002E-3</v>
      </c>
      <c r="AC42" s="17">
        <f>[1]!srE2LETe(AE$9,$B42,$C$6)</f>
        <v>0.17510000000000003</v>
      </c>
      <c r="AD42" s="17">
        <f>[1]!srE2LETn(AE$9,$B42,$C$6)</f>
        <v>0.45750000000000002</v>
      </c>
      <c r="AE42" s="17">
        <f>[1]!srE2LETt(AE$9,$B42,$C$6)</f>
        <v>0.63260000000000005</v>
      </c>
      <c r="AF42" s="17">
        <f>[1]!srE2Rng(AE$9,$B42)</f>
        <v>7.9000000000000025E-3</v>
      </c>
      <c r="AG42" s="46">
        <f t="shared" si="6"/>
        <v>6.0000000000000006E-4</v>
      </c>
      <c r="AH42" s="17">
        <f>[1]!srE2LETe(AJ$9,$B42,$C$6)</f>
        <v>5.6590046200000001E-2</v>
      </c>
      <c r="AI42" s="17">
        <f>[1]!srE2LETn(AJ$9,$B42,$C$6)</f>
        <v>7.2930007999999991E-2</v>
      </c>
      <c r="AJ42" s="17">
        <f>[1]!srE2LETt(AJ$9,$B42,$C$6)</f>
        <v>0.12952005419999998</v>
      </c>
      <c r="AK42" s="17">
        <f>[1]!srE2Rng(AJ$9,$B42)</f>
        <v>7.300011999999999E-3</v>
      </c>
      <c r="AL42" s="46">
        <f t="shared" si="7"/>
        <v>1.5000000000000001E-4</v>
      </c>
      <c r="AM42" s="17">
        <f>[1]!srE2LETe(AO$9,$B42,$C$6)</f>
        <v>4.1210135000000002E-2</v>
      </c>
      <c r="AN42" s="17">
        <f>[1]!srE2LETn(AO$9,$B42,$C$6)</f>
        <v>1.0050009E-2</v>
      </c>
      <c r="AO42" s="17">
        <f>[1]!srE2LETt(AO$9,$B42,$C$6)</f>
        <v>5.1260144000000001E-2</v>
      </c>
      <c r="AP42" s="17">
        <f>[1]!srE2Rng(AO$9,$B42)</f>
        <v>3.6000200000000002E-3</v>
      </c>
    </row>
    <row r="43" spans="2:42">
      <c r="B43" s="48">
        <f>B41*2</f>
        <v>2.0000000000000001E-4</v>
      </c>
      <c r="C43" s="46">
        <f t="shared" si="0"/>
        <v>4.7600000000000003E-2</v>
      </c>
      <c r="D43" s="17">
        <f>[1]!srE2LETe(F$9,$B43,$C$6)</f>
        <v>1.51308</v>
      </c>
      <c r="E43" s="17">
        <f>[1]!srE2LETn(F$9,$B43,$C$6)</f>
        <v>10.4216</v>
      </c>
      <c r="F43" s="17">
        <f>[1]!srE2LETt(F$9,$B43,$C$6)</f>
        <v>11.93468</v>
      </c>
      <c r="G43" s="17">
        <f>[1]!srE2Rng(F$9,$B43)</f>
        <v>2.7984000000000002E-2</v>
      </c>
      <c r="H43" s="46">
        <f t="shared" si="1"/>
        <v>3.9400000000000004E-2</v>
      </c>
      <c r="I43" s="17">
        <f>[1]!srE2LETe(K$9,$B43,$C$6)</f>
        <v>1.1906399999999999</v>
      </c>
      <c r="J43" s="17">
        <f>[1]!srE2LETn(K$9,$B43,$C$6)</f>
        <v>9.3607600000000009</v>
      </c>
      <c r="K43" s="17">
        <f>[1]!srE2LETt(K$9,$B43,$C$6)</f>
        <v>10.551399999999999</v>
      </c>
      <c r="L43" s="17">
        <f>[1]!srE2Rng(K$9,$B43)</f>
        <v>2.5184000000000002E-2</v>
      </c>
      <c r="M43" s="46">
        <f t="shared" si="2"/>
        <v>2.7200000000000002E-2</v>
      </c>
      <c r="N43" s="17">
        <f>[1]!srE2LETe(P$9,$B43,$C$6)</f>
        <v>0.64328800000000008</v>
      </c>
      <c r="O43" s="17">
        <f>[1]!srE2LETn(P$9,$B43,$C$6)</f>
        <v>7.0684800000000001</v>
      </c>
      <c r="P43" s="17">
        <f>[1]!srE2LETt(P$9,$B43,$C$6)</f>
        <v>7.7117680000000011</v>
      </c>
      <c r="Q43" s="17">
        <f>[1]!srE2Rng(P$9,$B43)</f>
        <v>2.1456000000000003E-2</v>
      </c>
      <c r="R43" s="46">
        <f t="shared" si="3"/>
        <v>1.6800000000000002E-2</v>
      </c>
      <c r="S43" s="17">
        <f>[1]!srE2LETe(U$9,$B43,$C$6)</f>
        <v>0.53149999999999997</v>
      </c>
      <c r="T43" s="17">
        <f>[1]!srE2LETn(U$9,$B43,$C$6)</f>
        <v>4.8841999999999999</v>
      </c>
      <c r="U43" s="17">
        <f>[1]!srE2LETt(U$9,$B43,$C$6)</f>
        <v>5.4157000000000002</v>
      </c>
      <c r="V43" s="17">
        <f>[1]!srE2Rng(U$9,$B43)</f>
        <v>1.6660000000000001E-2</v>
      </c>
      <c r="W43" s="46">
        <f t="shared" si="4"/>
        <v>8.0000000000000002E-3</v>
      </c>
      <c r="X43" s="17">
        <f>[1]!srE2LETe(Z$9,$B43,$C$6)</f>
        <v>0.39710000000000001</v>
      </c>
      <c r="Y43" s="17">
        <f>[1]!srE2LETn(Z$9,$B43,$C$6)</f>
        <v>2.3010000000000002</v>
      </c>
      <c r="Z43" s="17">
        <f>[1]!srE2LETt(Z$9,$B43,$C$6)</f>
        <v>2.6981000000000002</v>
      </c>
      <c r="AA43" s="17">
        <f>[1]!srE2Rng(Z$9,$B43)</f>
        <v>1.2699999999999999E-2</v>
      </c>
      <c r="AB43" s="46">
        <f t="shared" si="5"/>
        <v>2.4000000000000002E-3</v>
      </c>
      <c r="AC43" s="17">
        <f>[1]!srE2LETe(AE$9,$B43,$C$6)</f>
        <v>0.20216000000000001</v>
      </c>
      <c r="AD43" s="17">
        <f>[1]!srE2LETn(AE$9,$B43,$C$6)</f>
        <v>0.47076000000000001</v>
      </c>
      <c r="AE43" s="17">
        <f>[1]!srE2LETt(AE$9,$B43,$C$6)</f>
        <v>0.67291999999999996</v>
      </c>
      <c r="AF43" s="17">
        <f>[1]!srE2Rng(AE$9,$B43)</f>
        <v>9.8799999999999999E-3</v>
      </c>
      <c r="AG43" s="46">
        <f t="shared" si="6"/>
        <v>8.0000000000000004E-4</v>
      </c>
      <c r="AH43" s="17">
        <f>[1]!srE2LETe(AJ$9,$B43,$C$6)</f>
        <v>6.5350039600000007E-2</v>
      </c>
      <c r="AI43" s="17">
        <f>[1]!srE2LETn(AJ$9,$B43,$C$6)</f>
        <v>7.4050001900000009E-2</v>
      </c>
      <c r="AJ43" s="17">
        <f>[1]!srE2LETt(AJ$9,$B43,$C$6)</f>
        <v>0.13940004150000002</v>
      </c>
      <c r="AK43" s="17">
        <f>[1]!srE2Rng(AJ$9,$B43)</f>
        <v>9.4000100000000003E-3</v>
      </c>
      <c r="AL43" s="46">
        <f t="shared" si="7"/>
        <v>2.0000000000000001E-4</v>
      </c>
      <c r="AM43" s="17">
        <f>[1]!srE2LETe(AO$9,$B43,$C$6)</f>
        <v>4.75801156E-2</v>
      </c>
      <c r="AN43" s="17">
        <f>[1]!srE2LETn(AO$9,$B43,$C$6)</f>
        <v>1.04300048E-2</v>
      </c>
      <c r="AO43" s="17">
        <f>[1]!srE2LETt(AO$9,$B43,$C$6)</f>
        <v>5.8010120400000004E-2</v>
      </c>
      <c r="AP43" s="17">
        <f>[1]!srE2Rng(AO$9,$B43)</f>
        <v>4.5000200000000004E-3</v>
      </c>
    </row>
    <row r="44" spans="2:42">
      <c r="B44" s="48">
        <f>B41*3</f>
        <v>3.0000000000000003E-4</v>
      </c>
      <c r="C44" s="46">
        <f t="shared" si="0"/>
        <v>7.1400000000000005E-2</v>
      </c>
      <c r="D44" s="17">
        <f>[1]!srE2LETe(F$9,$B44,$C$6)</f>
        <v>1.8527799999999999</v>
      </c>
      <c r="E44" s="17">
        <f>[1]!srE2LETn(F$9,$B44,$C$6)</f>
        <v>11.6988</v>
      </c>
      <c r="F44" s="17">
        <f>[1]!srE2LETt(F$9,$B44,$C$6)</f>
        <v>13.551580000000001</v>
      </c>
      <c r="G44" s="17">
        <f>[1]!srE2Rng(F$9,$B44)</f>
        <v>3.5306000000000004E-2</v>
      </c>
      <c r="H44" s="46">
        <f t="shared" si="1"/>
        <v>5.9100000000000007E-2</v>
      </c>
      <c r="I44" s="17">
        <f>[1]!srE2LETe(K$9,$B44,$C$6)</f>
        <v>1.45784</v>
      </c>
      <c r="J44" s="17">
        <f>[1]!srE2LETn(K$9,$B44,$C$6)</f>
        <v>10.448600000000001</v>
      </c>
      <c r="K44" s="17">
        <f>[1]!srE2LETt(K$9,$B44,$C$6)</f>
        <v>11.90644</v>
      </c>
      <c r="L44" s="17">
        <f>[1]!srE2Rng(K$9,$B44)</f>
        <v>3.1994000000000002E-2</v>
      </c>
      <c r="M44" s="46">
        <f t="shared" si="2"/>
        <v>4.0800000000000003E-2</v>
      </c>
      <c r="N44" s="17">
        <f>[1]!srE2LETe(P$9,$B44,$C$6)</f>
        <v>0.78778400000000004</v>
      </c>
      <c r="O44" s="17">
        <f>[1]!srE2LETn(P$9,$B44,$C$6)</f>
        <v>7.7633999999999999</v>
      </c>
      <c r="P44" s="17">
        <f>[1]!srE2LETt(P$9,$B44,$C$6)</f>
        <v>8.5511839999999992</v>
      </c>
      <c r="Q44" s="17">
        <f>[1]!srE2Rng(P$9,$B44)</f>
        <v>2.7752000000000002E-2</v>
      </c>
      <c r="R44" s="46">
        <f t="shared" si="3"/>
        <v>2.5200000000000004E-2</v>
      </c>
      <c r="S44" s="17">
        <f>[1]!srE2LETe(U$9,$B44,$C$6)</f>
        <v>0.65093599999999996</v>
      </c>
      <c r="T44" s="17">
        <f>[1]!srE2LETn(U$9,$B44,$C$6)</f>
        <v>5.28064</v>
      </c>
      <c r="U44" s="17">
        <f>[1]!srE2LETt(U$9,$B44,$C$6)</f>
        <v>5.9315759999999997</v>
      </c>
      <c r="V44" s="17">
        <f>[1]!srE2Rng(U$9,$B44)</f>
        <v>2.1920000000000002E-2</v>
      </c>
      <c r="W44" s="46">
        <f t="shared" si="4"/>
        <v>1.2E-2</v>
      </c>
      <c r="X44" s="17">
        <f>[1]!srE2LETe(Z$9,$B44,$C$6)</f>
        <v>0.4864</v>
      </c>
      <c r="Y44" s="17">
        <f>[1]!srE2LETn(Z$9,$B44,$C$6)</f>
        <v>2.423</v>
      </c>
      <c r="Z44" s="17">
        <f>[1]!srE2LETt(Z$9,$B44,$C$6)</f>
        <v>2.9094000000000002</v>
      </c>
      <c r="AA44" s="17">
        <f>[1]!srE2Rng(Z$9,$B44)</f>
        <v>1.72E-2</v>
      </c>
      <c r="AB44" s="46">
        <f t="shared" si="5"/>
        <v>3.6000000000000003E-3</v>
      </c>
      <c r="AC44" s="17">
        <f>[1]!srE2LETe(AE$9,$B44,$C$6)</f>
        <v>0.24764000000000003</v>
      </c>
      <c r="AD44" s="17">
        <f>[1]!srE2LETn(AE$9,$B44,$C$6)</f>
        <v>0.48054000000000002</v>
      </c>
      <c r="AE44" s="17">
        <f>[1]!srE2LETt(AE$9,$B44,$C$6)</f>
        <v>0.72818000000000005</v>
      </c>
      <c r="AF44" s="17">
        <f>[1]!srE2Rng(AE$9,$B44)</f>
        <v>1.3820000000000001E-2</v>
      </c>
      <c r="AG44" s="46">
        <f t="shared" si="6"/>
        <v>1.2000000000000001E-3</v>
      </c>
      <c r="AH44" s="17">
        <f>[1]!srE2LETe(AJ$9,$B44,$C$6)</f>
        <v>8.0030000000000004E-2</v>
      </c>
      <c r="AI44" s="17">
        <f>[1]!srE2LETn(AJ$9,$B44,$C$6)</f>
        <v>7.3980000000000004E-2</v>
      </c>
      <c r="AJ44" s="17">
        <f>[1]!srE2LETt(AJ$9,$B44,$C$6)</f>
        <v>0.15401000000000001</v>
      </c>
      <c r="AK44" s="17">
        <f>[1]!srE2Rng(AJ$9,$B44)</f>
        <v>1.3500000000000003E-2</v>
      </c>
      <c r="AL44" s="46">
        <f t="shared" si="7"/>
        <v>3.0000000000000003E-4</v>
      </c>
      <c r="AM44" s="17">
        <f>[1]!srE2LETe(AO$9,$B44,$C$6)</f>
        <v>5.8270095200000004E-2</v>
      </c>
      <c r="AN44" s="17">
        <f>[1]!srE2LETn(AO$9,$B44,$C$6)</f>
        <v>1.07800012E-2</v>
      </c>
      <c r="AO44" s="17">
        <f>[1]!srE2LETt(AO$9,$B44,$C$6)</f>
        <v>6.9050096399999997E-2</v>
      </c>
      <c r="AP44" s="17">
        <f>[1]!srE2Rng(AO$9,$B44)</f>
        <v>6.3000160000000003E-3</v>
      </c>
    </row>
    <row r="45" spans="2:42">
      <c r="B45" s="48">
        <f>B41*4</f>
        <v>4.0000000000000002E-4</v>
      </c>
      <c r="C45" s="46">
        <f t="shared" si="0"/>
        <v>9.5200000000000007E-2</v>
      </c>
      <c r="D45" s="17">
        <f>[1]!srE2LETe(F$9,$B45,$C$6)</f>
        <v>2.1397599999999999</v>
      </c>
      <c r="E45" s="17">
        <f>[1]!srE2LETn(F$9,$B45,$C$6)</f>
        <v>12.5764</v>
      </c>
      <c r="F45" s="17">
        <f>[1]!srE2LETt(F$9,$B45,$C$6)</f>
        <v>14.71616</v>
      </c>
      <c r="G45" s="17">
        <f>[1]!srE2Rng(F$9,$B45)</f>
        <v>4.2004E-2</v>
      </c>
      <c r="H45" s="46">
        <f t="shared" si="1"/>
        <v>7.8800000000000009E-2</v>
      </c>
      <c r="I45" s="17">
        <f>[1]!srE2LETe(K$9,$B45,$C$6)</f>
        <v>1.68292</v>
      </c>
      <c r="J45" s="17">
        <f>[1]!srE2LETn(K$9,$B45,$C$6)</f>
        <v>11.170400000000001</v>
      </c>
      <c r="K45" s="17">
        <f>[1]!srE2LETt(K$9,$B45,$C$6)</f>
        <v>12.85332</v>
      </c>
      <c r="L45" s="17">
        <f>[1]!srE2Rng(K$9,$B45)</f>
        <v>3.8228000000000005E-2</v>
      </c>
      <c r="M45" s="46">
        <f t="shared" si="2"/>
        <v>5.4400000000000004E-2</v>
      </c>
      <c r="N45" s="17">
        <f>[1]!srE2LETe(P$9,$B45,$C$6)</f>
        <v>0.90978800000000004</v>
      </c>
      <c r="O45" s="17">
        <f>[1]!srE2LETn(P$9,$B45,$C$6)</f>
        <v>8.2090800000000002</v>
      </c>
      <c r="P45" s="17">
        <f>[1]!srE2LETt(P$9,$B45,$C$6)</f>
        <v>9.1188680000000009</v>
      </c>
      <c r="Q45" s="17">
        <f>[1]!srE2Rng(P$9,$B45)</f>
        <v>3.3548000000000001E-2</v>
      </c>
      <c r="R45" s="46">
        <f t="shared" si="3"/>
        <v>3.3600000000000005E-2</v>
      </c>
      <c r="S45" s="17">
        <f>[1]!srE2LETe(U$9,$B45,$C$6)</f>
        <v>0.75157600000000002</v>
      </c>
      <c r="T45" s="17">
        <f>[1]!srE2LETn(U$9,$B45,$C$6)</f>
        <v>5.5147599999999999</v>
      </c>
      <c r="U45" s="17">
        <f>[1]!srE2LETt(U$9,$B45,$C$6)</f>
        <v>6.2663359999999999</v>
      </c>
      <c r="V45" s="17">
        <f>[1]!srE2Rng(U$9,$B45)</f>
        <v>2.6860000000000002E-2</v>
      </c>
      <c r="W45" s="46">
        <f t="shared" si="4"/>
        <v>1.6E-2</v>
      </c>
      <c r="X45" s="17">
        <f>[1]!srE2LETe(Z$9,$B45,$C$6)</f>
        <v>0.56159999999999999</v>
      </c>
      <c r="Y45" s="17">
        <f>[1]!srE2LETn(Z$9,$B45,$C$6)</f>
        <v>2.4790000000000001</v>
      </c>
      <c r="Z45" s="17">
        <f>[1]!srE2LETt(Z$9,$B45,$C$6)</f>
        <v>3.0406</v>
      </c>
      <c r="AA45" s="17">
        <f>[1]!srE2Rng(Z$9,$B45)</f>
        <v>2.1600000000000001E-2</v>
      </c>
      <c r="AB45" s="46">
        <f t="shared" si="5"/>
        <v>4.8000000000000004E-3</v>
      </c>
      <c r="AC45" s="17">
        <f>[1]!srE2LETe(AE$9,$B45,$C$6)</f>
        <v>0.28589999999999999</v>
      </c>
      <c r="AD45" s="17">
        <f>[1]!srE2LETn(AE$9,$B45,$C$6)</f>
        <v>0.47976000000000002</v>
      </c>
      <c r="AE45" s="17">
        <f>[1]!srE2LETt(AE$9,$B45,$C$6)</f>
        <v>0.76566000000000001</v>
      </c>
      <c r="AF45" s="17">
        <f>[1]!srE2Rng(AE$9,$B45)</f>
        <v>1.7660000000000002E-2</v>
      </c>
      <c r="AG45" s="46">
        <f t="shared" si="6"/>
        <v>1.6000000000000001E-3</v>
      </c>
      <c r="AH45" s="17">
        <f>[1]!srE2LETe(AJ$9,$B45,$C$6)</f>
        <v>9.2410000000000006E-2</v>
      </c>
      <c r="AI45" s="17">
        <f>[1]!srE2LETn(AJ$9,$B45,$C$6)</f>
        <v>7.2660000000000002E-2</v>
      </c>
      <c r="AJ45" s="17">
        <f>[1]!srE2LETt(AJ$9,$B45,$C$6)</f>
        <v>0.16506999999999999</v>
      </c>
      <c r="AK45" s="17">
        <f>[1]!srE2Rng(AJ$9,$B45)</f>
        <v>1.7499999999999998E-2</v>
      </c>
      <c r="AL45" s="46">
        <f t="shared" si="7"/>
        <v>4.0000000000000002E-4</v>
      </c>
      <c r="AM45" s="17">
        <f>[1]!srE2LETe(AO$9,$B45,$C$6)</f>
        <v>6.729008160000001E-2</v>
      </c>
      <c r="AN45" s="17">
        <f>[1]!srE2LETn(AO$9,$B45,$C$6)</f>
        <v>1.086E-2</v>
      </c>
      <c r="AO45" s="17">
        <f>[1]!srE2LETt(AO$9,$B45,$C$6)</f>
        <v>7.8150081600000004E-2</v>
      </c>
      <c r="AP45" s="17">
        <f>[1]!srE2Rng(AO$9,$B45)</f>
        <v>8.0000160000000004E-3</v>
      </c>
    </row>
    <row r="46" spans="2:42">
      <c r="B46" s="48">
        <f>B41*5</f>
        <v>5.0000000000000001E-4</v>
      </c>
      <c r="C46" s="46">
        <f t="shared" si="0"/>
        <v>0.11900000000000001</v>
      </c>
      <c r="D46" s="17">
        <f>[1]!srE2LETe(F$9,$B46,$C$6)</f>
        <v>2.3928000000000003</v>
      </c>
      <c r="E46" s="17">
        <f>[1]!srE2LETn(F$9,$B46,$C$6)</f>
        <v>13.225</v>
      </c>
      <c r="F46" s="17">
        <f>[1]!srE2LETt(F$9,$B46,$C$6)</f>
        <v>15.617800000000001</v>
      </c>
      <c r="G46" s="17">
        <f>[1]!srE2Rng(F$9,$B46)</f>
        <v>4.8340000000000001E-2</v>
      </c>
      <c r="H46" s="46">
        <f t="shared" si="1"/>
        <v>9.8500000000000004E-2</v>
      </c>
      <c r="I46" s="17">
        <f>[1]!srE2LETe(K$9,$B46,$C$6)</f>
        <v>1.8823000000000001</v>
      </c>
      <c r="J46" s="17">
        <f>[1]!srE2LETn(K$9,$B46,$C$6)</f>
        <v>11.704000000000001</v>
      </c>
      <c r="K46" s="17">
        <f>[1]!srE2LETt(K$9,$B46,$C$6)</f>
        <v>13.5863</v>
      </c>
      <c r="L46" s="17">
        <f>[1]!srE2Rng(K$9,$B46)</f>
        <v>4.4065E-2</v>
      </c>
      <c r="M46" s="46">
        <f t="shared" si="2"/>
        <v>6.8000000000000005E-2</v>
      </c>
      <c r="N46" s="17">
        <f>[1]!srE2LETe(P$9,$B46,$C$6)</f>
        <v>1.0170399999999999</v>
      </c>
      <c r="O46" s="17">
        <f>[1]!srE2LETn(P$9,$B46,$C$6)</f>
        <v>8.5150000000000006</v>
      </c>
      <c r="P46" s="17">
        <f>[1]!srE2LETt(P$9,$B46,$C$6)</f>
        <v>9.5320400000000003</v>
      </c>
      <c r="Q46" s="17">
        <f>[1]!srE2Rng(P$9,$B46)</f>
        <v>3.9100000000000003E-2</v>
      </c>
      <c r="R46" s="46">
        <f t="shared" si="3"/>
        <v>4.2000000000000003E-2</v>
      </c>
      <c r="S46" s="17">
        <f>[1]!srE2LETe(U$9,$B46,$C$6)</f>
        <v>0.84008000000000005</v>
      </c>
      <c r="T46" s="17">
        <f>[1]!srE2LETn(U$9,$B46,$C$6)</f>
        <v>5.6612</v>
      </c>
      <c r="U46" s="17">
        <f>[1]!srE2LETt(U$9,$B46,$C$6)</f>
        <v>6.5012800000000004</v>
      </c>
      <c r="V46" s="17">
        <f>[1]!srE2Rng(U$9,$B46)</f>
        <v>3.1620000000000002E-2</v>
      </c>
      <c r="W46" s="46">
        <f t="shared" si="4"/>
        <v>0.02</v>
      </c>
      <c r="X46" s="17">
        <f>[1]!srE2LETe(Z$9,$B46,$C$6)</f>
        <v>0.62790000000000001</v>
      </c>
      <c r="Y46" s="17">
        <f>[1]!srE2LETn(Z$9,$B46,$C$6)</f>
        <v>2.5030000000000001</v>
      </c>
      <c r="Z46" s="17">
        <f>[1]!srE2LETt(Z$9,$B46,$C$6)</f>
        <v>3.1309</v>
      </c>
      <c r="AA46" s="17">
        <f>[1]!srE2Rng(Z$9,$B46)</f>
        <v>2.58E-2</v>
      </c>
      <c r="AB46" s="46">
        <f t="shared" si="5"/>
        <v>6.0000000000000001E-3</v>
      </c>
      <c r="AC46" s="17">
        <f>[1]!srE2LETe(AE$9,$B46,$C$6)</f>
        <v>0.31979999999999997</v>
      </c>
      <c r="AD46" s="17">
        <f>[1]!srE2LETn(AE$9,$B46,$C$6)</f>
        <v>0.47460000000000002</v>
      </c>
      <c r="AE46" s="17">
        <f>[1]!srE2LETt(AE$9,$B46,$C$6)</f>
        <v>0.7944</v>
      </c>
      <c r="AF46" s="17">
        <f>[1]!srE2Rng(AE$9,$B46)</f>
        <v>2.1499999999999998E-2</v>
      </c>
      <c r="AG46" s="46">
        <f t="shared" si="6"/>
        <v>2E-3</v>
      </c>
      <c r="AH46" s="17">
        <f>[1]!srE2LETe(AJ$9,$B46,$C$6)</f>
        <v>0.1033</v>
      </c>
      <c r="AI46" s="17">
        <f>[1]!srE2LETn(AJ$9,$B46,$C$6)</f>
        <v>7.0889999999999995E-2</v>
      </c>
      <c r="AJ46" s="17">
        <f>[1]!srE2LETt(AJ$9,$B46,$C$6)</f>
        <v>0.17419000000000001</v>
      </c>
      <c r="AK46" s="17">
        <f>[1]!srE2Rng(AJ$9,$B46)</f>
        <v>2.1600000000000001E-2</v>
      </c>
      <c r="AL46" s="46">
        <f t="shared" si="7"/>
        <v>5.0000000000000001E-4</v>
      </c>
      <c r="AM46" s="17">
        <f>[1]!srE2LETe(AO$9,$B46,$C$6)</f>
        <v>7.52300734E-2</v>
      </c>
      <c r="AN46" s="17">
        <f>[1]!srE2LETn(AO$9,$B46,$C$6)</f>
        <v>1.0829999199999999E-2</v>
      </c>
      <c r="AO46" s="17">
        <f>[1]!srE2LETt(AO$9,$B46,$C$6)</f>
        <v>8.6060072599999995E-2</v>
      </c>
      <c r="AP46" s="17">
        <f>[1]!srE2Rng(AO$9,$B46)</f>
        <v>9.6000180000000018E-3</v>
      </c>
    </row>
    <row r="47" spans="2:42">
      <c r="B47" s="48">
        <f>B41*6</f>
        <v>6.0000000000000006E-4</v>
      </c>
      <c r="C47" s="46">
        <f t="shared" si="0"/>
        <v>0.14280000000000001</v>
      </c>
      <c r="D47" s="17">
        <f>[1]!srE2LETe(F$9,$B47,$C$6)</f>
        <v>2.62148</v>
      </c>
      <c r="E47" s="17">
        <f>[1]!srE2LETn(F$9,$B47,$C$6)</f>
        <v>13.7204</v>
      </c>
      <c r="F47" s="17">
        <f>[1]!srE2LETt(F$9,$B47,$C$6)</f>
        <v>16.34188</v>
      </c>
      <c r="G47" s="17">
        <f>[1]!srE2Rng(F$9,$B47)</f>
        <v>5.4272000000000008E-2</v>
      </c>
      <c r="H47" s="46">
        <f t="shared" si="1"/>
        <v>0.11820000000000001</v>
      </c>
      <c r="I47" s="17">
        <f>[1]!srE2LETe(K$9,$B47,$C$6)</f>
        <v>2.0619800000000001</v>
      </c>
      <c r="J47" s="17">
        <f>[1]!srE2LETn(K$9,$B47,$C$6)</f>
        <v>12.1058</v>
      </c>
      <c r="K47" s="17">
        <f>[1]!srE2LETt(K$9,$B47,$C$6)</f>
        <v>14.16778</v>
      </c>
      <c r="L47" s="17">
        <f>[1]!srE2Rng(K$9,$B47)</f>
        <v>4.9696000000000004E-2</v>
      </c>
      <c r="M47" s="46">
        <f t="shared" si="2"/>
        <v>8.1600000000000006E-2</v>
      </c>
      <c r="N47" s="17">
        <f>[1]!srE2LETe(P$9,$B47,$C$6)</f>
        <v>1.11372</v>
      </c>
      <c r="O47" s="17">
        <f>[1]!srE2LETn(P$9,$B47,$C$6)</f>
        <v>8.7321600000000004</v>
      </c>
      <c r="P47" s="17">
        <f>[1]!srE2LETt(P$9,$B47,$C$6)</f>
        <v>9.8458799999999993</v>
      </c>
      <c r="Q47" s="17">
        <f>[1]!srE2Rng(P$9,$B47)</f>
        <v>4.4507999999999999E-2</v>
      </c>
      <c r="R47" s="46">
        <f t="shared" si="3"/>
        <v>5.0400000000000007E-2</v>
      </c>
      <c r="S47" s="17">
        <f>[1]!srE2LETe(U$9,$B47,$C$6)</f>
        <v>0.92058400000000007</v>
      </c>
      <c r="T47" s="17">
        <f>[1]!srE2LETn(U$9,$B47,$C$6)</f>
        <v>5.7571999999999992</v>
      </c>
      <c r="U47" s="17">
        <f>[1]!srE2LETt(U$9,$B47,$C$6)</f>
        <v>6.6777839999999991</v>
      </c>
      <c r="V47" s="17">
        <f>[1]!srE2Rng(U$9,$B47)</f>
        <v>3.6316000000000001E-2</v>
      </c>
      <c r="W47" s="46">
        <f t="shared" si="4"/>
        <v>2.4E-2</v>
      </c>
      <c r="X47" s="17">
        <f>[1]!srE2LETe(Z$9,$B47,$C$6)</f>
        <v>0.68759999999999999</v>
      </c>
      <c r="Y47" s="17">
        <f>[1]!srE2LETn(Z$9,$B47,$C$6)</f>
        <v>2.5063999999999997</v>
      </c>
      <c r="Z47" s="17">
        <f>[1]!srE2LETt(Z$9,$B47,$C$6)</f>
        <v>3.194</v>
      </c>
      <c r="AA47" s="17">
        <f>[1]!srE2Rng(Z$9,$B47)</f>
        <v>2.9960000000000001E-2</v>
      </c>
      <c r="AB47" s="46">
        <f t="shared" si="5"/>
        <v>7.2000000000000007E-3</v>
      </c>
      <c r="AC47" s="17">
        <f>[1]!srE2LETe(AE$9,$B47,$C$6)</f>
        <v>0.35015999999999997</v>
      </c>
      <c r="AD47" s="17">
        <f>[1]!srE2LETn(AE$9,$B47,$C$6)</f>
        <v>0.46712000000000004</v>
      </c>
      <c r="AE47" s="17">
        <f>[1]!srE2LETt(AE$9,$B47,$C$6)</f>
        <v>0.81728000000000001</v>
      </c>
      <c r="AF47" s="17">
        <f>[1]!srE2Rng(AE$9,$B47)</f>
        <v>2.5320000000000002E-2</v>
      </c>
      <c r="AG47" s="46">
        <f t="shared" si="6"/>
        <v>2.4000000000000002E-3</v>
      </c>
      <c r="AH47" s="17">
        <f>[1]!srE2LETe(AJ$9,$B47,$C$6)</f>
        <v>0.11314</v>
      </c>
      <c r="AI47" s="17">
        <f>[1]!srE2LETn(AJ$9,$B47,$C$6)</f>
        <v>6.8973999999999994E-2</v>
      </c>
      <c r="AJ47" s="17">
        <f>[1]!srE2LETt(AJ$9,$B47,$C$6)</f>
        <v>0.182114</v>
      </c>
      <c r="AK47" s="17">
        <f>[1]!srE2Rng(AJ$9,$B47)</f>
        <v>2.5700000000000004E-2</v>
      </c>
      <c r="AL47" s="46">
        <f t="shared" si="7"/>
        <v>6.0000000000000006E-4</v>
      </c>
      <c r="AM47" s="17">
        <f>[1]!srE2LETe(AO$9,$B47,$C$6)</f>
        <v>8.2410067399999995E-2</v>
      </c>
      <c r="AN47" s="17">
        <f>[1]!srE2LETn(AO$9,$B47,$C$6)</f>
        <v>1.07399986E-2</v>
      </c>
      <c r="AO47" s="17">
        <f>[1]!srE2LETt(AO$9,$B47,$C$6)</f>
        <v>9.3150066000000004E-2</v>
      </c>
      <c r="AP47" s="17">
        <f>[1]!srE2Rng(AO$9,$B47)</f>
        <v>1.1300016000000001E-2</v>
      </c>
    </row>
    <row r="48" spans="2:42">
      <c r="B48" s="48">
        <f>B41*8</f>
        <v>8.0000000000000004E-4</v>
      </c>
      <c r="C48" s="46">
        <f t="shared" si="0"/>
        <v>0.19040000000000001</v>
      </c>
      <c r="D48" s="17">
        <f>[1]!srE2LETe(F$9,$B48,$C$6)</f>
        <v>3.0262000000000002</v>
      </c>
      <c r="E48" s="17">
        <f>[1]!srE2LETn(F$9,$B48,$C$6)</f>
        <v>14.424799999999999</v>
      </c>
      <c r="F48" s="17">
        <f>[1]!srE2LETt(F$9,$B48,$C$6)</f>
        <v>17.451000000000001</v>
      </c>
      <c r="G48" s="17">
        <f>[1]!srE2Rng(F$9,$B48)</f>
        <v>6.5492000000000009E-2</v>
      </c>
      <c r="H48" s="46">
        <f t="shared" si="1"/>
        <v>0.15760000000000002</v>
      </c>
      <c r="I48" s="17">
        <f>[1]!srE2LETe(K$9,$B48,$C$6)</f>
        <v>2.38076</v>
      </c>
      <c r="J48" s="17">
        <f>[1]!srE2LETn(K$9,$B48,$C$6)</f>
        <v>12.663600000000001</v>
      </c>
      <c r="K48" s="17">
        <f>[1]!srE2LETt(K$9,$B48,$C$6)</f>
        <v>15.044359999999999</v>
      </c>
      <c r="L48" s="17">
        <f>[1]!srE2Rng(K$9,$B48)</f>
        <v>6.0352000000000003E-2</v>
      </c>
      <c r="M48" s="46">
        <f t="shared" si="2"/>
        <v>0.10880000000000001</v>
      </c>
      <c r="N48" s="17">
        <f>[1]!srE2LETe(P$9,$B48,$C$6)</f>
        <v>1.2868000000000002</v>
      </c>
      <c r="O48" s="17">
        <f>[1]!srE2LETn(P$9,$B48,$C$6)</f>
        <v>9.0075199999999995</v>
      </c>
      <c r="P48" s="17">
        <f>[1]!srE2LETt(P$9,$B48,$C$6)</f>
        <v>10.294320000000001</v>
      </c>
      <c r="Q48" s="17">
        <f>[1]!srE2Rng(P$9,$B48)</f>
        <v>5.4844000000000004E-2</v>
      </c>
      <c r="R48" s="46">
        <f t="shared" si="3"/>
        <v>6.720000000000001E-2</v>
      </c>
      <c r="S48" s="17">
        <f>[1]!srE2LETe(U$9,$B48,$C$6)</f>
        <v>1.0631600000000001</v>
      </c>
      <c r="T48" s="17">
        <f>[1]!srE2LETn(U$9,$B48,$C$6)</f>
        <v>5.8516000000000004</v>
      </c>
      <c r="U48" s="17">
        <f>[1]!srE2LETt(U$9,$B48,$C$6)</f>
        <v>6.9147600000000002</v>
      </c>
      <c r="V48" s="17">
        <f>[1]!srE2Rng(U$9,$B48)</f>
        <v>4.5387999999999998E-2</v>
      </c>
      <c r="W48" s="46">
        <f t="shared" si="4"/>
        <v>3.2000000000000001E-2</v>
      </c>
      <c r="X48" s="17">
        <f>[1]!srE2LETe(Z$9,$B48,$C$6)</f>
        <v>0.79420000000000002</v>
      </c>
      <c r="Y48" s="17">
        <f>[1]!srE2LETn(Z$9,$B48,$C$6)</f>
        <v>2.4849999999999999</v>
      </c>
      <c r="Z48" s="17">
        <f>[1]!srE2LETt(Z$9,$B48,$C$6)</f>
        <v>3.2791999999999999</v>
      </c>
      <c r="AA48" s="17">
        <f>[1]!srE2Rng(Z$9,$B48)</f>
        <v>3.8280000000000002E-2</v>
      </c>
      <c r="AB48" s="46">
        <f t="shared" si="5"/>
        <v>9.6000000000000009E-3</v>
      </c>
      <c r="AC48" s="17">
        <f>[1]!srE2LETe(AE$9,$B48,$C$6)</f>
        <v>0.40432000000000001</v>
      </c>
      <c r="AD48" s="17">
        <f>[1]!srE2LETn(AE$9,$B48,$C$6)</f>
        <v>0.44979999999999998</v>
      </c>
      <c r="AE48" s="17">
        <f>[1]!srE2LETt(AE$9,$B48,$C$6)</f>
        <v>0.85411999999999999</v>
      </c>
      <c r="AF48" s="17">
        <f>[1]!srE2Rng(AE$9,$B48)</f>
        <v>3.2920000000000005E-2</v>
      </c>
      <c r="AG48" s="46">
        <f t="shared" si="6"/>
        <v>3.2000000000000002E-3</v>
      </c>
      <c r="AH48" s="17">
        <f>[1]!srE2LETe(AJ$9,$B48,$C$6)</f>
        <v>0.13066000000000003</v>
      </c>
      <c r="AI48" s="17">
        <f>[1]!srE2LETn(AJ$9,$B48,$C$6)</f>
        <v>6.518199999999999E-2</v>
      </c>
      <c r="AJ48" s="17">
        <f>[1]!srE2LETt(AJ$9,$B48,$C$6)</f>
        <v>0.19584199999999999</v>
      </c>
      <c r="AK48" s="17">
        <f>[1]!srE2Rng(AJ$9,$B48)</f>
        <v>3.3979999999999996E-2</v>
      </c>
      <c r="AL48" s="46">
        <f t="shared" si="7"/>
        <v>8.0000000000000004E-4</v>
      </c>
      <c r="AM48" s="17">
        <f>[1]!srE2LETe(AO$9,$B48,$C$6)</f>
        <v>9.5160057399999998E-2</v>
      </c>
      <c r="AN48" s="17">
        <f>[1]!srE2LETn(AO$9,$B48,$C$6)</f>
        <v>1.04599984E-2</v>
      </c>
      <c r="AO48" s="17">
        <f>[1]!srE2LETt(AO$9,$B48,$C$6)</f>
        <v>0.10562005579999999</v>
      </c>
      <c r="AP48" s="17">
        <f>[1]!srE2Rng(AO$9,$B48)</f>
        <v>1.4500015999999999E-2</v>
      </c>
    </row>
    <row r="49" spans="2:42">
      <c r="B49" s="48">
        <f>B41*10</f>
        <v>1E-3</v>
      </c>
      <c r="C49" s="46">
        <f t="shared" si="0"/>
        <v>0.23800000000000002</v>
      </c>
      <c r="D49" s="17">
        <f>[1]!srE2LETe(F$9,$B49,$C$6)</f>
        <v>3.3835600000000001</v>
      </c>
      <c r="E49" s="17">
        <f>[1]!srE2LETn(F$9,$B49,$C$6)</f>
        <v>14.894</v>
      </c>
      <c r="F49" s="17">
        <f>[1]!srE2LETt(F$9,$B49,$C$6)</f>
        <v>18.277560000000001</v>
      </c>
      <c r="G49" s="17">
        <f>[1]!srE2Rng(F$9,$B49)</f>
        <v>7.6259999999999994E-2</v>
      </c>
      <c r="H49" s="46">
        <f t="shared" si="1"/>
        <v>0.19700000000000001</v>
      </c>
      <c r="I49" s="17">
        <f>[1]!srE2LETe(K$9,$B49,$C$6)</f>
        <v>2.6614499999999999</v>
      </c>
      <c r="J49" s="17">
        <f>[1]!srE2LETn(K$9,$B49,$C$6)</f>
        <v>13.0175</v>
      </c>
      <c r="K49" s="17">
        <f>[1]!srE2LETt(K$9,$B49,$C$6)</f>
        <v>15.67895</v>
      </c>
      <c r="L49" s="17">
        <f>[1]!srE2Rng(K$9,$B49)</f>
        <v>7.0535E-2</v>
      </c>
      <c r="M49" s="46">
        <f t="shared" si="2"/>
        <v>0.13600000000000001</v>
      </c>
      <c r="N49" s="17">
        <f>[1]!srE2LETe(P$9,$B49,$C$6)</f>
        <v>1.4387999999999999</v>
      </c>
      <c r="O49" s="17">
        <f>[1]!srE2LETn(P$9,$B49,$C$6)</f>
        <v>9.1527999999999992</v>
      </c>
      <c r="P49" s="17">
        <f>[1]!srE2LETt(P$9,$B49,$C$6)</f>
        <v>10.5916</v>
      </c>
      <c r="Q49" s="17">
        <f>[1]!srE2Rng(P$9,$B49)</f>
        <v>6.4920000000000005E-2</v>
      </c>
      <c r="R49" s="46">
        <f t="shared" si="3"/>
        <v>8.4000000000000005E-2</v>
      </c>
      <c r="S49" s="17">
        <f>[1]!srE2LETe(U$9,$B49,$C$6)</f>
        <v>1.1879999999999999</v>
      </c>
      <c r="T49" s="17">
        <f>[1]!srE2LETn(U$9,$B49,$C$6)</f>
        <v>5.8722000000000003</v>
      </c>
      <c r="U49" s="17">
        <f>[1]!srE2LETt(U$9,$B49,$C$6)</f>
        <v>7.0602000000000009</v>
      </c>
      <c r="V49" s="17">
        <f>[1]!srE2Rng(U$9,$B49)</f>
        <v>5.4280000000000002E-2</v>
      </c>
      <c r="W49" s="46">
        <f t="shared" si="4"/>
        <v>0.04</v>
      </c>
      <c r="X49" s="17">
        <f>[1]!srE2LETe(Z$9,$B49,$C$6)</f>
        <v>0.88800000000000001</v>
      </c>
      <c r="Y49" s="17">
        <f>[1]!srE2LETn(Z$9,$B49,$C$6)</f>
        <v>2.4430000000000001</v>
      </c>
      <c r="Z49" s="17">
        <f>[1]!srE2LETt(Z$9,$B49,$C$6)</f>
        <v>3.331</v>
      </c>
      <c r="AA49" s="17">
        <f>[1]!srE2Rng(Z$9,$B49)</f>
        <v>4.65E-2</v>
      </c>
      <c r="AB49" s="46">
        <f t="shared" si="5"/>
        <v>1.2E-2</v>
      </c>
      <c r="AC49" s="17">
        <f>[1]!srE2LETe(AE$9,$B49,$C$6)</f>
        <v>0.45219999999999999</v>
      </c>
      <c r="AD49" s="17">
        <f>[1]!srE2LETn(AE$9,$B49,$C$6)</f>
        <v>0.43190000000000001</v>
      </c>
      <c r="AE49" s="17">
        <f>[1]!srE2LETt(AE$9,$B49,$C$6)</f>
        <v>0.8841</v>
      </c>
      <c r="AF49" s="17">
        <f>[1]!srE2Rng(AE$9,$B49)</f>
        <v>4.0500000000000001E-2</v>
      </c>
      <c r="AG49" s="46">
        <f t="shared" si="6"/>
        <v>4.0000000000000001E-3</v>
      </c>
      <c r="AH49" s="17">
        <f>[1]!srE2LETe(AJ$9,$B49,$C$6)</f>
        <v>0.14610000000000001</v>
      </c>
      <c r="AI49" s="17">
        <f>[1]!srE2LETn(AJ$9,$B49,$C$6)</f>
        <v>6.166E-2</v>
      </c>
      <c r="AJ49" s="17">
        <f>[1]!srE2LETt(AJ$9,$B49,$C$6)</f>
        <v>0.20776</v>
      </c>
      <c r="AK49" s="17">
        <f>[1]!srE2Rng(AJ$9,$B49)</f>
        <v>4.2299999999999997E-2</v>
      </c>
      <c r="AL49" s="46">
        <f t="shared" si="7"/>
        <v>1E-3</v>
      </c>
      <c r="AM49" s="17">
        <f>[1]!srE2LETe(AO$9,$B49,$C$6)</f>
        <v>0.10640005199947999</v>
      </c>
      <c r="AN49" s="17">
        <f>[1]!srE2LETn(AO$9,$B49,$C$6)</f>
        <v>1.01299983800162E-2</v>
      </c>
      <c r="AO49" s="17">
        <f>[1]!srE2LETt(AO$9,$B49,$C$6)</f>
        <v>0.11653005037949619</v>
      </c>
      <c r="AP49" s="17">
        <f>[1]!srE2Rng(AO$9,$B49)</f>
        <v>1.7700015999840002E-2</v>
      </c>
    </row>
    <row r="50" spans="2:42">
      <c r="B50" s="48">
        <f>B49*1.5</f>
        <v>1.5E-3</v>
      </c>
      <c r="C50" s="46">
        <f t="shared" si="0"/>
        <v>0.35699999999999998</v>
      </c>
      <c r="D50" s="17">
        <f>[1]!srE2LETe(F$9,$B50,$C$6)</f>
        <v>4.1443200000000004</v>
      </c>
      <c r="E50" s="17">
        <f>[1]!srE2LETn(F$9,$B50,$C$6)</f>
        <v>15.5296</v>
      </c>
      <c r="F50" s="17">
        <f>[1]!srE2LETt(F$9,$B50,$C$6)</f>
        <v>19.673919999999999</v>
      </c>
      <c r="G50" s="17">
        <f>[1]!srE2Rng(F$9,$B50)</f>
        <v>0.10152799999999999</v>
      </c>
      <c r="H50" s="46">
        <f t="shared" si="1"/>
        <v>0.29549999999999998</v>
      </c>
      <c r="I50" s="17">
        <f>[1]!srE2LETe(K$9,$B50,$C$6)</f>
        <v>3.2598000000000003</v>
      </c>
      <c r="J50" s="17">
        <f>[1]!srE2LETn(K$9,$B50,$C$6)</f>
        <v>13.449200000000001</v>
      </c>
      <c r="K50" s="17">
        <f>[1]!srE2LETt(K$9,$B50,$C$6)</f>
        <v>16.709</v>
      </c>
      <c r="L50" s="17">
        <f>[1]!srE2Rng(K$9,$B50)</f>
        <v>9.4820000000000002E-2</v>
      </c>
      <c r="M50" s="46">
        <f t="shared" si="2"/>
        <v>0.20400000000000001</v>
      </c>
      <c r="N50" s="17">
        <f>[1]!srE2LETe(P$9,$B50,$C$6)</f>
        <v>1.7619600000000002</v>
      </c>
      <c r="O50" s="17">
        <f>[1]!srE2LETn(P$9,$B50,$C$6)</f>
        <v>9.2402800000000003</v>
      </c>
      <c r="P50" s="17">
        <f>[1]!srE2LETt(P$9,$B50,$C$6)</f>
        <v>11.00224</v>
      </c>
      <c r="Q50" s="17">
        <f>[1]!srE2Rng(P$9,$B50)</f>
        <v>8.9424000000000003E-2</v>
      </c>
      <c r="R50" s="46">
        <f t="shared" si="3"/>
        <v>0.126</v>
      </c>
      <c r="S50" s="17">
        <f>[1]!srE2LETe(U$9,$B50,$C$6)</f>
        <v>1.4558</v>
      </c>
      <c r="T50" s="17">
        <f>[1]!srE2LETn(U$9,$B50,$C$6)</f>
        <v>5.7872000000000003</v>
      </c>
      <c r="U50" s="17">
        <f>[1]!srE2LETt(U$9,$B50,$C$6)</f>
        <v>7.2430000000000003</v>
      </c>
      <c r="V50" s="17">
        <f>[1]!srE2Rng(U$9,$B50)</f>
        <v>7.622000000000001E-2</v>
      </c>
      <c r="W50" s="46">
        <f t="shared" si="4"/>
        <v>0.06</v>
      </c>
      <c r="X50" s="17">
        <f>[1]!srE2LETe(Z$9,$B50,$C$6)</f>
        <v>1.0880000000000001</v>
      </c>
      <c r="Y50" s="17">
        <f>[1]!srE2LETn(Z$9,$B50,$C$6)</f>
        <v>2.3119999999999998</v>
      </c>
      <c r="Z50" s="17">
        <f>[1]!srE2LETt(Z$9,$B50,$C$6)</f>
        <v>3.4</v>
      </c>
      <c r="AA50" s="17">
        <f>[1]!srE2Rng(Z$9,$B50)</f>
        <v>6.7100000000000007E-2</v>
      </c>
      <c r="AB50" s="46">
        <f t="shared" si="5"/>
        <v>1.8000000000000002E-2</v>
      </c>
      <c r="AC50" s="17">
        <f>[1]!srE2LETe(AE$9,$B50,$C$6)</f>
        <v>0.55379999999999996</v>
      </c>
      <c r="AD50" s="17">
        <f>[1]!srE2LETn(AE$9,$B50,$C$6)</f>
        <v>0.39100000000000001</v>
      </c>
      <c r="AE50" s="17">
        <f>[1]!srE2LETt(AE$9,$B50,$C$6)</f>
        <v>0.94479999999999997</v>
      </c>
      <c r="AF50" s="17">
        <f>[1]!srE2Rng(AE$9,$B50)</f>
        <v>5.9300000000000005E-2</v>
      </c>
      <c r="AG50" s="46">
        <f t="shared" si="6"/>
        <v>6.0000000000000001E-3</v>
      </c>
      <c r="AH50" s="17">
        <f>[1]!srE2LETe(AJ$9,$B50,$C$6)</f>
        <v>0.17899999999999999</v>
      </c>
      <c r="AI50" s="17">
        <f>[1]!srE2LETn(AJ$9,$B50,$C$6)</f>
        <v>5.4339999999999999E-2</v>
      </c>
      <c r="AJ50" s="17">
        <f>[1]!srE2LETt(AJ$9,$B50,$C$6)</f>
        <v>0.23333999999999999</v>
      </c>
      <c r="AK50" s="17">
        <f>[1]!srE2Rng(AJ$9,$B50)</f>
        <v>6.3100000000000003E-2</v>
      </c>
      <c r="AL50" s="46">
        <f t="shared" si="7"/>
        <v>1.5E-3</v>
      </c>
      <c r="AM50" s="17">
        <f>[1]!srE2LETe(AO$9,$B50,$C$6)</f>
        <v>0.1303</v>
      </c>
      <c r="AN50" s="17">
        <f>[1]!srE2LETn(AO$9,$B50,$C$6)</f>
        <v>9.3299999999999998E-3</v>
      </c>
      <c r="AO50" s="17">
        <f>[1]!srE2LETt(AO$9,$B50,$C$6)</f>
        <v>0.13963</v>
      </c>
      <c r="AP50" s="17">
        <f>[1]!srE2Rng(AO$9,$B50)</f>
        <v>2.5399999999999999E-2</v>
      </c>
    </row>
    <row r="51" spans="2:42">
      <c r="B51" s="48">
        <f>B49*2</f>
        <v>2E-3</v>
      </c>
      <c r="C51" s="46">
        <f t="shared" si="0"/>
        <v>0.47600000000000003</v>
      </c>
      <c r="D51" s="17">
        <f>[1]!srE2LETe(F$9,$B51,$C$6)</f>
        <v>4.7746399999999998</v>
      </c>
      <c r="E51" s="17">
        <f>[1]!srE2LETn(F$9,$B51,$C$6)</f>
        <v>15.756</v>
      </c>
      <c r="F51" s="17">
        <f>[1]!srE2LETt(F$9,$B51,$C$6)</f>
        <v>20.530640000000002</v>
      </c>
      <c r="G51" s="17">
        <f>[1]!srE2Rng(F$9,$B51)</f>
        <v>0.12554799999999999</v>
      </c>
      <c r="H51" s="46">
        <f t="shared" si="1"/>
        <v>0.39400000000000002</v>
      </c>
      <c r="I51" s="17">
        <f>[1]!srE2LETe(K$9,$B51,$C$6)</f>
        <v>3.8075199999999998</v>
      </c>
      <c r="J51" s="17">
        <f>[1]!srE2LETn(K$9,$B51,$C$6)</f>
        <v>13.56</v>
      </c>
      <c r="K51" s="17">
        <f>[1]!srE2LETt(K$9,$B51,$C$6)</f>
        <v>17.367519999999999</v>
      </c>
      <c r="L51" s="17">
        <f>[1]!srE2Rng(K$9,$B51)</f>
        <v>0.11800799999999999</v>
      </c>
      <c r="M51" s="46">
        <f t="shared" si="2"/>
        <v>0.27200000000000002</v>
      </c>
      <c r="N51" s="17">
        <f>[1]!srE2LETe(P$9,$B51,$C$6)</f>
        <v>2.0398800000000001</v>
      </c>
      <c r="O51" s="17">
        <f>[1]!srE2LETn(P$9,$B51,$C$6)</f>
        <v>9.1496399999999998</v>
      </c>
      <c r="P51" s="17">
        <f>[1]!srE2LETt(P$9,$B51,$C$6)</f>
        <v>11.18952</v>
      </c>
      <c r="Q51" s="17">
        <f>[1]!srE2Rng(P$9,$B51)</f>
        <v>0.113444</v>
      </c>
      <c r="R51" s="46">
        <f t="shared" si="3"/>
        <v>0.16800000000000001</v>
      </c>
      <c r="S51" s="17">
        <f>[1]!srE2LETe(U$9,$B51,$C$6)</f>
        <v>1.6512</v>
      </c>
      <c r="T51" s="17">
        <f>[1]!srE2LETn(U$9,$B51,$C$6)</f>
        <v>5.6236000000000006</v>
      </c>
      <c r="U51" s="17">
        <f>[1]!srE2LETt(U$9,$B51,$C$6)</f>
        <v>7.2747999999999999</v>
      </c>
      <c r="V51" s="17">
        <f>[1]!srE2Rng(U$9,$B51)</f>
        <v>9.8159999999999983E-2</v>
      </c>
      <c r="W51" s="46">
        <f t="shared" si="4"/>
        <v>0.08</v>
      </c>
      <c r="X51" s="17">
        <f>[1]!srE2LETe(Z$9,$B51,$C$6)</f>
        <v>1.256</v>
      </c>
      <c r="Y51" s="17">
        <f>[1]!srE2LETn(Z$9,$B51,$C$6)</f>
        <v>2.1800000000000002</v>
      </c>
      <c r="Z51" s="17">
        <f>[1]!srE2LETt(Z$9,$B51,$C$6)</f>
        <v>3.4359999999999999</v>
      </c>
      <c r="AA51" s="17">
        <f>[1]!srE2Rng(Z$9,$B51)</f>
        <v>8.7900000000000006E-2</v>
      </c>
      <c r="AB51" s="46">
        <f t="shared" si="5"/>
        <v>2.4E-2</v>
      </c>
      <c r="AC51" s="17">
        <f>[1]!srE2LETe(AE$9,$B51,$C$6)</f>
        <v>0.64805999999999997</v>
      </c>
      <c r="AD51" s="17">
        <f>[1]!srE2LETn(AE$9,$B51,$C$6)</f>
        <v>0.35722000000000004</v>
      </c>
      <c r="AE51" s="17">
        <f>[1]!srE2LETt(AE$9,$B51,$C$6)</f>
        <v>1.00528</v>
      </c>
      <c r="AF51" s="17">
        <f>[1]!srE2Rng(AE$9,$B51)</f>
        <v>7.8020000000000006E-2</v>
      </c>
      <c r="AG51" s="46">
        <f t="shared" si="6"/>
        <v>8.0000000000000002E-3</v>
      </c>
      <c r="AH51" s="17">
        <f>[1]!srE2LETe(AJ$9,$B51,$C$6)</f>
        <v>0.20660000000000001</v>
      </c>
      <c r="AI51" s="17">
        <f>[1]!srE2LETn(AJ$9,$B51,$C$6)</f>
        <v>4.8730000000000002E-2</v>
      </c>
      <c r="AJ51" s="17">
        <f>[1]!srE2LETt(AJ$9,$B51,$C$6)</f>
        <v>0.25533</v>
      </c>
      <c r="AK51" s="17">
        <f>[1]!srE2Rng(AJ$9,$B51)</f>
        <v>8.3699999999999997E-2</v>
      </c>
      <c r="AL51" s="46">
        <f t="shared" si="7"/>
        <v>2E-3</v>
      </c>
      <c r="AM51" s="17">
        <f>[1]!srE2LETe(AO$9,$B51,$C$6)</f>
        <v>0.15049999999999999</v>
      </c>
      <c r="AN51" s="17">
        <f>[1]!srE2LETn(AO$9,$B51,$C$6)</f>
        <v>8.6230000000000005E-3</v>
      </c>
      <c r="AO51" s="17">
        <f>[1]!srE2LETt(AO$9,$B51,$C$6)</f>
        <v>0.15912299999999999</v>
      </c>
      <c r="AP51" s="17">
        <f>[1]!srE2Rng(AO$9,$B51)</f>
        <v>3.2899999999999999E-2</v>
      </c>
    </row>
    <row r="52" spans="2:42">
      <c r="B52" s="48">
        <f>B49*3</f>
        <v>3.0000000000000001E-3</v>
      </c>
      <c r="C52" s="46">
        <f t="shared" si="0"/>
        <v>0.71399999999999997</v>
      </c>
      <c r="D52" s="17">
        <f>[1]!srE2LETe(F$9,$B52,$C$6)</f>
        <v>5.9814800000000004</v>
      </c>
      <c r="E52" s="17">
        <f>[1]!srE2LETn(F$9,$B52,$C$6)</f>
        <v>15.737399999999999</v>
      </c>
      <c r="F52" s="17">
        <f>[1]!srE2LETt(F$9,$B52,$C$6)</f>
        <v>21.718879999999999</v>
      </c>
      <c r="G52" s="17">
        <f>[1]!srE2Rng(F$9,$B52)</f>
        <v>0.171432</v>
      </c>
      <c r="H52" s="46">
        <f t="shared" si="1"/>
        <v>0.59099999999999997</v>
      </c>
      <c r="I52" s="17">
        <f>[1]!srE2LETe(K$9,$B52,$C$6)</f>
        <v>5.3936999999999999</v>
      </c>
      <c r="J52" s="17">
        <f>[1]!srE2LETn(K$9,$B52,$C$6)</f>
        <v>13.402600000000001</v>
      </c>
      <c r="K52" s="17">
        <f>[1]!srE2LETt(K$9,$B52,$C$6)</f>
        <v>18.796300000000002</v>
      </c>
      <c r="L52" s="17">
        <f>[1]!srE2Rng(K$9,$B52)</f>
        <v>0.16173800000000002</v>
      </c>
      <c r="M52" s="46">
        <f t="shared" si="2"/>
        <v>0.40800000000000003</v>
      </c>
      <c r="N52" s="17">
        <f>[1]!srE2LETe(P$9,$B52,$C$6)</f>
        <v>2.5846400000000003</v>
      </c>
      <c r="O52" s="17">
        <f>[1]!srE2LETn(P$9,$B52,$C$6)</f>
        <v>8.7941599999999998</v>
      </c>
      <c r="P52" s="17">
        <f>[1]!srE2LETt(P$9,$B52,$C$6)</f>
        <v>11.3788</v>
      </c>
      <c r="Q52" s="17">
        <f>[1]!srE2Rng(P$9,$B52)</f>
        <v>0.161</v>
      </c>
      <c r="R52" s="46">
        <f t="shared" si="3"/>
        <v>0.252</v>
      </c>
      <c r="S52" s="17">
        <f>[1]!srE2LETe(U$9,$B52,$C$6)</f>
        <v>1.38828</v>
      </c>
      <c r="T52" s="17">
        <f>[1]!srE2LETn(U$9,$B52,$C$6)</f>
        <v>5.2553600000000005</v>
      </c>
      <c r="U52" s="17">
        <f>[1]!srE2LETt(U$9,$B52,$C$6)</f>
        <v>6.6436400000000004</v>
      </c>
      <c r="V52" s="17">
        <f>[1]!srE2Rng(U$9,$B52)</f>
        <v>0.145068</v>
      </c>
      <c r="W52" s="46">
        <f t="shared" si="4"/>
        <v>0.12</v>
      </c>
      <c r="X52" s="17">
        <f>[1]!srE2LETe(Z$9,$B52,$C$6)</f>
        <v>1.6850000000000001</v>
      </c>
      <c r="Y52" s="17">
        <f>[1]!srE2LETn(Z$9,$B52,$C$6)</f>
        <v>1.9490000000000001</v>
      </c>
      <c r="Z52" s="17">
        <f>[1]!srE2LETt(Z$9,$B52,$C$6)</f>
        <v>3.6340000000000003</v>
      </c>
      <c r="AA52" s="17">
        <f>[1]!srE2Rng(Z$9,$B52)</f>
        <v>0.1285</v>
      </c>
      <c r="AB52" s="46">
        <f t="shared" si="5"/>
        <v>3.6000000000000004E-2</v>
      </c>
      <c r="AC52" s="17">
        <f>[1]!srE2LETe(AE$9,$B52,$C$6)</f>
        <v>0.87065999999999999</v>
      </c>
      <c r="AD52" s="17">
        <f>[1]!srE2LETn(AE$9,$B52,$C$6)</f>
        <v>0.30587999999999999</v>
      </c>
      <c r="AE52" s="17">
        <f>[1]!srE2LETt(AE$9,$B52,$C$6)</f>
        <v>1.1765399999999999</v>
      </c>
      <c r="AF52" s="17">
        <f>[1]!srE2Rng(AE$9,$B52)</f>
        <v>0.11276000000000001</v>
      </c>
      <c r="AG52" s="46">
        <f t="shared" si="6"/>
        <v>1.2E-2</v>
      </c>
      <c r="AH52" s="17">
        <f>[1]!srE2LETe(AJ$9,$B52,$C$6)</f>
        <v>0.25269999999999998</v>
      </c>
      <c r="AI52" s="17">
        <f>[1]!srE2LETn(AJ$9,$B52,$C$6)</f>
        <v>4.0739999999999998E-2</v>
      </c>
      <c r="AJ52" s="17">
        <f>[1]!srE2LETt(AJ$9,$B52,$C$6)</f>
        <v>0.29343999999999998</v>
      </c>
      <c r="AK52" s="17">
        <f>[1]!srE2Rng(AJ$9,$B52)</f>
        <v>0.124</v>
      </c>
      <c r="AL52" s="46">
        <f t="shared" si="7"/>
        <v>3.0000000000000001E-3</v>
      </c>
      <c r="AM52" s="17">
        <f>[1]!srE2LETe(AO$9,$B52,$C$6)</f>
        <v>0.18229999999999999</v>
      </c>
      <c r="AN52" s="17">
        <f>[1]!srE2LETn(AO$9,$B52,$C$6)</f>
        <v>7.5040000000000003E-3</v>
      </c>
      <c r="AO52" s="17">
        <f>[1]!srE2LETt(AO$9,$B52,$C$6)</f>
        <v>0.189804</v>
      </c>
      <c r="AP52" s="17">
        <f>[1]!srE2Rng(AO$9,$B52)</f>
        <v>4.7299999999999995E-2</v>
      </c>
    </row>
    <row r="53" spans="2:42">
      <c r="B53" s="48">
        <f>B49*4</f>
        <v>4.0000000000000001E-3</v>
      </c>
      <c r="C53" s="46">
        <f t="shared" si="0"/>
        <v>0.95200000000000007</v>
      </c>
      <c r="D53" s="17">
        <f>[1]!srE2LETe(F$9,$B53,$C$6)</f>
        <v>6.8435199999999998</v>
      </c>
      <c r="E53" s="17">
        <f>[1]!srE2LETn(F$9,$B53,$C$6)</f>
        <v>15.452</v>
      </c>
      <c r="F53" s="17">
        <f>[1]!srE2LETt(F$9,$B53,$C$6)</f>
        <v>22.29552</v>
      </c>
      <c r="G53" s="17">
        <f>[1]!srE2Rng(F$9,$B53)</f>
        <v>0.21572</v>
      </c>
      <c r="H53" s="46">
        <f t="shared" si="1"/>
        <v>0.78800000000000003</v>
      </c>
      <c r="I53" s="17">
        <f>[1]!srE2LETe(K$9,$B53,$C$6)</f>
        <v>5.9541199999999996</v>
      </c>
      <c r="J53" s="17">
        <f>[1]!srE2LETn(K$9,$B53,$C$6)</f>
        <v>13.0528</v>
      </c>
      <c r="K53" s="17">
        <f>[1]!srE2LETt(K$9,$B53,$C$6)</f>
        <v>19.006920000000001</v>
      </c>
      <c r="L53" s="17">
        <f>[1]!srE2Rng(K$9,$B53)</f>
        <v>0.20401999999999998</v>
      </c>
      <c r="M53" s="46">
        <f t="shared" si="2"/>
        <v>0.54400000000000004</v>
      </c>
      <c r="N53" s="17">
        <f>[1]!srE2LETe(P$9,$B53,$C$6)</f>
        <v>2.8854799999999998</v>
      </c>
      <c r="O53" s="17">
        <f>[1]!srE2LETn(P$9,$B53,$C$6)</f>
        <v>8.38612</v>
      </c>
      <c r="P53" s="17">
        <f>[1]!srE2LETt(P$9,$B53,$C$6)</f>
        <v>11.271600000000001</v>
      </c>
      <c r="Q53" s="17">
        <f>[1]!srE2Rng(P$9,$B53)</f>
        <v>0.20887599999999998</v>
      </c>
      <c r="R53" s="46">
        <f t="shared" si="3"/>
        <v>0.33600000000000002</v>
      </c>
      <c r="S53" s="17">
        <f>[1]!srE2LETe(U$9,$B53,$C$6)</f>
        <v>1.66448</v>
      </c>
      <c r="T53" s="17">
        <f>[1]!srE2LETn(U$9,$B53,$C$6)</f>
        <v>4.9083199999999998</v>
      </c>
      <c r="U53" s="17">
        <f>[1]!srE2LETt(U$9,$B53,$C$6)</f>
        <v>6.5728</v>
      </c>
      <c r="V53" s="17">
        <f>[1]!srE2Rng(U$9,$B53)</f>
        <v>0.19441200000000003</v>
      </c>
      <c r="W53" s="46">
        <f t="shared" si="4"/>
        <v>0.16</v>
      </c>
      <c r="X53" s="17">
        <f>[1]!srE2LETe(Z$9,$B53,$C$6)</f>
        <v>1.8859999999999999</v>
      </c>
      <c r="Y53" s="17">
        <f>[1]!srE2LETn(Z$9,$B53,$C$6)</f>
        <v>1.766</v>
      </c>
      <c r="Z53" s="17">
        <f>[1]!srE2LETt(Z$9,$B53,$C$6)</f>
        <v>3.6520000000000001</v>
      </c>
      <c r="AA53" s="17">
        <f>[1]!srE2Rng(Z$9,$B53)</f>
        <v>0.1691</v>
      </c>
      <c r="AB53" s="46">
        <f t="shared" si="5"/>
        <v>4.8000000000000001E-2</v>
      </c>
      <c r="AC53" s="17">
        <f>[1]!srE2LETe(AE$9,$B53,$C$6)</f>
        <v>0.98687999999999998</v>
      </c>
      <c r="AD53" s="17">
        <f>[1]!srE2LETn(AE$9,$B53,$C$6)</f>
        <v>0.26922000000000001</v>
      </c>
      <c r="AE53" s="17">
        <f>[1]!srE2LETt(AE$9,$B53,$C$6)</f>
        <v>1.2561</v>
      </c>
      <c r="AF53" s="17">
        <f>[1]!srE2Rng(AE$9,$B53)</f>
        <v>0.14582000000000001</v>
      </c>
      <c r="AG53" s="46">
        <f t="shared" si="6"/>
        <v>1.6E-2</v>
      </c>
      <c r="AH53" s="17">
        <f>[1]!srE2LETe(AJ$9,$B53,$C$6)</f>
        <v>0.29339999999999999</v>
      </c>
      <c r="AI53" s="17">
        <f>[1]!srE2LETn(AJ$9,$B53,$C$6)</f>
        <v>3.5279999999999999E-2</v>
      </c>
      <c r="AJ53" s="17">
        <f>[1]!srE2LETt(AJ$9,$B53,$C$6)</f>
        <v>0.32867999999999997</v>
      </c>
      <c r="AK53" s="17">
        <f>[1]!srE2Rng(AJ$9,$B53)</f>
        <v>0.16270000000000001</v>
      </c>
      <c r="AL53" s="46">
        <f t="shared" si="7"/>
        <v>4.0000000000000001E-3</v>
      </c>
      <c r="AM53" s="17">
        <f>[1]!srE2LETe(AO$9,$B53,$C$6)</f>
        <v>0.20960000000000001</v>
      </c>
      <c r="AN53" s="17">
        <f>[1]!srE2LETn(AO$9,$B53,$C$6)</f>
        <v>6.6730000000000001E-3</v>
      </c>
      <c r="AO53" s="17">
        <f>[1]!srE2LETt(AO$9,$B53,$C$6)</f>
        <v>0.21627300000000002</v>
      </c>
      <c r="AP53" s="17">
        <f>[1]!srE2Rng(AO$9,$B53)</f>
        <v>6.1100000000000002E-2</v>
      </c>
    </row>
    <row r="54" spans="2:42">
      <c r="B54" s="48">
        <f>B49*5</f>
        <v>5.0000000000000001E-3</v>
      </c>
      <c r="C54" s="46">
        <f t="shared" si="0"/>
        <v>1.19</v>
      </c>
      <c r="D54" s="17">
        <f>[1]!srE2LETe(F$9,$B54,$C$6)</f>
        <v>7.358200000000001</v>
      </c>
      <c r="E54" s="17">
        <f>[1]!srE2LETn(F$9,$B54,$C$6)</f>
        <v>15.076000000000001</v>
      </c>
      <c r="F54" s="17">
        <f>[1]!srE2LETt(F$9,$B54,$C$6)</f>
        <v>22.434200000000001</v>
      </c>
      <c r="G54" s="17">
        <f>[1]!srE2Rng(F$9,$B54)</f>
        <v>0.25946000000000002</v>
      </c>
      <c r="H54" s="46">
        <f t="shared" si="1"/>
        <v>0.98499999999999999</v>
      </c>
      <c r="I54" s="17">
        <f>[1]!srE2LETe(K$9,$B54,$C$6)</f>
        <v>6.298</v>
      </c>
      <c r="J54" s="17">
        <f>[1]!srE2LETn(K$9,$B54,$C$6)</f>
        <v>12.651499999999999</v>
      </c>
      <c r="K54" s="17">
        <f>[1]!srE2LETt(K$9,$B54,$C$6)</f>
        <v>18.9495</v>
      </c>
      <c r="L54" s="17">
        <f>[1]!srE2Rng(K$9,$B54)</f>
        <v>0.24646000000000001</v>
      </c>
      <c r="M54" s="46">
        <f t="shared" si="2"/>
        <v>0.68</v>
      </c>
      <c r="N54" s="17">
        <f>[1]!srE2LETe(P$9,$B54,$C$6)</f>
        <v>3.1179999999999999</v>
      </c>
      <c r="O54" s="17">
        <f>[1]!srE2LETn(P$9,$B54,$C$6)</f>
        <v>7.9913999999999996</v>
      </c>
      <c r="P54" s="17">
        <f>[1]!srE2LETt(P$9,$B54,$C$6)</f>
        <v>11.109399999999999</v>
      </c>
      <c r="Q54" s="17">
        <f>[1]!srE2Rng(P$9,$B54)</f>
        <v>0.25756000000000001</v>
      </c>
      <c r="R54" s="46">
        <f t="shared" si="3"/>
        <v>0.42</v>
      </c>
      <c r="S54" s="17">
        <f>[1]!srE2LETe(U$9,$B54,$C$6)</f>
        <v>1.9512</v>
      </c>
      <c r="T54" s="17">
        <f>[1]!srE2LETn(U$9,$B54,$C$6)</f>
        <v>4.6033999999999997</v>
      </c>
      <c r="U54" s="17">
        <f>[1]!srE2LETt(U$9,$B54,$C$6)</f>
        <v>6.5545999999999998</v>
      </c>
      <c r="V54" s="17">
        <f>[1]!srE2Rng(U$9,$B54)</f>
        <v>0.24435999999999999</v>
      </c>
      <c r="W54" s="46">
        <f t="shared" si="4"/>
        <v>0.2</v>
      </c>
      <c r="X54" s="17">
        <f>[1]!srE2LETe(Z$9,$B54,$C$6)</f>
        <v>2.0230000000000001</v>
      </c>
      <c r="Y54" s="17">
        <f>[1]!srE2LETn(Z$9,$B54,$C$6)</f>
        <v>1.617</v>
      </c>
      <c r="Z54" s="17">
        <f>[1]!srE2LETt(Z$9,$B54,$C$6)</f>
        <v>3.64</v>
      </c>
      <c r="AA54" s="17">
        <f>[1]!srE2Rng(Z$9,$B54)</f>
        <v>0.21030000000000001</v>
      </c>
      <c r="AB54" s="46">
        <f t="shared" si="5"/>
        <v>0.06</v>
      </c>
      <c r="AC54" s="17">
        <f>[1]!srE2LETe(AE$9,$B54,$C$6)</f>
        <v>1.0720000000000001</v>
      </c>
      <c r="AD54" s="17">
        <f>[1]!srE2LETn(AE$9,$B54,$C$6)</f>
        <v>0.24129999999999999</v>
      </c>
      <c r="AE54" s="17">
        <f>[1]!srE2LETt(AE$9,$B54,$C$6)</f>
        <v>1.3133000000000001</v>
      </c>
      <c r="AF54" s="17">
        <f>[1]!srE2Rng(AE$9,$B54)</f>
        <v>0.17829999999999999</v>
      </c>
      <c r="AG54" s="46">
        <f t="shared" si="6"/>
        <v>0.02</v>
      </c>
      <c r="AH54" s="17">
        <f>[1]!srE2LETe(AJ$9,$B54,$C$6)</f>
        <v>0.33439999999999998</v>
      </c>
      <c r="AI54" s="17">
        <f>[1]!srE2LETn(AJ$9,$B54,$C$6)</f>
        <v>3.1289999999999998E-2</v>
      </c>
      <c r="AJ54" s="17">
        <f>[1]!srE2LETt(AJ$9,$B54,$C$6)</f>
        <v>0.36568999999999996</v>
      </c>
      <c r="AK54" s="17">
        <f>[1]!srE2Rng(AJ$9,$B54)</f>
        <v>0.1993</v>
      </c>
      <c r="AL54" s="46">
        <f t="shared" si="7"/>
        <v>5.0000000000000001E-3</v>
      </c>
      <c r="AM54" s="17">
        <f>[1]!srE2LETe(AO$9,$B54,$C$6)</f>
        <v>0.23219999999999999</v>
      </c>
      <c r="AN54" s="17">
        <f>[1]!srE2LETn(AO$9,$B54,$C$6)</f>
        <v>6.0309999999999999E-3</v>
      </c>
      <c r="AO54" s="17">
        <f>[1]!srE2LETt(AO$9,$B54,$C$6)</f>
        <v>0.238231</v>
      </c>
      <c r="AP54" s="17">
        <f>[1]!srE2Rng(AO$9,$B54)</f>
        <v>7.4200000000000002E-2</v>
      </c>
    </row>
    <row r="55" spans="2:42">
      <c r="B55" s="48">
        <f>B49*6</f>
        <v>6.0000000000000001E-3</v>
      </c>
      <c r="C55" s="46">
        <f t="shared" si="0"/>
        <v>1.4279999999999999</v>
      </c>
      <c r="D55" s="17">
        <f>[1]!srE2LETe(F$9,$B55,$C$6)</f>
        <v>7.6743999999999994</v>
      </c>
      <c r="E55" s="17">
        <f>[1]!srE2LETn(F$9,$B55,$C$6)</f>
        <v>14.6624</v>
      </c>
      <c r="F55" s="17">
        <f>[1]!srE2LETt(F$9,$B55,$C$6)</f>
        <v>22.3368</v>
      </c>
      <c r="G55" s="17">
        <f>[1]!srE2Rng(F$9,$B55)</f>
        <v>0.30330799999999997</v>
      </c>
      <c r="H55" s="46">
        <f t="shared" si="1"/>
        <v>1.1819999999999999</v>
      </c>
      <c r="I55" s="17">
        <f>[1]!srE2LETe(K$9,$B55,$C$6)</f>
        <v>6.5848000000000004</v>
      </c>
      <c r="J55" s="17">
        <f>[1]!srE2LETn(K$9,$B55,$C$6)</f>
        <v>12.2378</v>
      </c>
      <c r="K55" s="17">
        <f>[1]!srE2LETt(K$9,$B55,$C$6)</f>
        <v>18.822599999999998</v>
      </c>
      <c r="L55" s="17">
        <f>[1]!srE2Rng(K$9,$B55)</f>
        <v>0.28917600000000004</v>
      </c>
      <c r="M55" s="46">
        <f t="shared" si="2"/>
        <v>0.81600000000000006</v>
      </c>
      <c r="N55" s="17">
        <f>[1]!srE2LETe(P$9,$B55,$C$6)</f>
        <v>3.32884</v>
      </c>
      <c r="O55" s="17">
        <f>[1]!srE2LETn(P$9,$B55,$C$6)</f>
        <v>7.62568</v>
      </c>
      <c r="P55" s="17">
        <f>[1]!srE2LETt(P$9,$B55,$C$6)</f>
        <v>10.95452</v>
      </c>
      <c r="Q55" s="17">
        <f>[1]!srE2Rng(P$9,$B55)</f>
        <v>0.30721999999999999</v>
      </c>
      <c r="R55" s="46">
        <f t="shared" si="3"/>
        <v>0.504</v>
      </c>
      <c r="S55" s="17">
        <f>[1]!srE2LETe(U$9,$B55,$C$6)</f>
        <v>2.1831200000000002</v>
      </c>
      <c r="T55" s="17">
        <f>[1]!srE2LETn(U$9,$B55,$C$6)</f>
        <v>4.3343999999999996</v>
      </c>
      <c r="U55" s="17">
        <f>[1]!srE2LETt(U$9,$B55,$C$6)</f>
        <v>6.5175199999999993</v>
      </c>
      <c r="V55" s="17">
        <f>[1]!srE2Rng(U$9,$B55)</f>
        <v>0.29472400000000004</v>
      </c>
      <c r="W55" s="46">
        <f t="shared" si="4"/>
        <v>0.24</v>
      </c>
      <c r="X55" s="17">
        <f>[1]!srE2LETe(Z$9,$B55,$C$6)</f>
        <v>2.1358000000000001</v>
      </c>
      <c r="Y55" s="17">
        <f>[1]!srE2LETn(Z$9,$B55,$C$6)</f>
        <v>1.4964</v>
      </c>
      <c r="Z55" s="17">
        <f>[1]!srE2LETt(Z$9,$B55,$C$6)</f>
        <v>3.6322000000000001</v>
      </c>
      <c r="AA55" s="17">
        <f>[1]!srE2Rng(Z$9,$B55)</f>
        <v>0.25218000000000002</v>
      </c>
      <c r="AB55" s="46">
        <f t="shared" si="5"/>
        <v>7.2000000000000008E-2</v>
      </c>
      <c r="AC55" s="17">
        <f>[1]!srE2LETe(AE$9,$B55,$C$6)</f>
        <v>1.1419999999999999</v>
      </c>
      <c r="AD55" s="17">
        <f>[1]!srE2LETn(AE$9,$B55,$C$6)</f>
        <v>0.21972</v>
      </c>
      <c r="AE55" s="17">
        <f>[1]!srE2LETt(AE$9,$B55,$C$6)</f>
        <v>1.36172</v>
      </c>
      <c r="AF55" s="17">
        <f>[1]!srE2Rng(AE$9,$B55)</f>
        <v>0.21037999999999998</v>
      </c>
      <c r="AG55" s="46">
        <f t="shared" si="6"/>
        <v>2.4E-2</v>
      </c>
      <c r="AH55" s="17">
        <f>[1]!srE2LETe(AJ$9,$B55,$C$6)</f>
        <v>0.37452000000000002</v>
      </c>
      <c r="AI55" s="17">
        <f>[1]!srE2LETn(AJ$9,$B55,$C$6)</f>
        <v>2.8251999999999999E-2</v>
      </c>
      <c r="AJ55" s="17">
        <f>[1]!srE2LETt(AJ$9,$B55,$C$6)</f>
        <v>0.40277200000000002</v>
      </c>
      <c r="AK55" s="17">
        <f>[1]!srE2Rng(AJ$9,$B55)</f>
        <v>0.23369999999999999</v>
      </c>
      <c r="AL55" s="46">
        <f t="shared" si="7"/>
        <v>6.0000000000000001E-3</v>
      </c>
      <c r="AM55" s="17">
        <f>[1]!srE2LETe(AO$9,$B55,$C$6)</f>
        <v>0.25109999999999999</v>
      </c>
      <c r="AN55" s="17">
        <f>[1]!srE2LETn(AO$9,$B55,$C$6)</f>
        <v>5.5180000000000003E-3</v>
      </c>
      <c r="AO55" s="17">
        <f>[1]!srE2LETt(AO$9,$B55,$C$6)</f>
        <v>0.25661800000000001</v>
      </c>
      <c r="AP55" s="17">
        <f>[1]!srE2Rng(AO$9,$B55)</f>
        <v>8.6900000000000005E-2</v>
      </c>
    </row>
    <row r="56" spans="2:42">
      <c r="B56" s="48">
        <f>B49*8</f>
        <v>8.0000000000000002E-3</v>
      </c>
      <c r="C56" s="46">
        <f t="shared" si="0"/>
        <v>1.9040000000000001</v>
      </c>
      <c r="D56" s="17">
        <f>[1]!srE2LETe(F$9,$B56,$C$6)</f>
        <v>8.1048799999999996</v>
      </c>
      <c r="E56" s="17">
        <f>[1]!srE2LETn(F$9,$B56,$C$6)</f>
        <v>13.8584</v>
      </c>
      <c r="F56" s="17">
        <f>[1]!srE2LETt(F$9,$B56,$C$6)</f>
        <v>21.963279999999997</v>
      </c>
      <c r="G56" s="17">
        <f>[1]!srE2Rng(F$9,$B56)</f>
        <v>0.39235600000000004</v>
      </c>
      <c r="H56" s="46">
        <f t="shared" si="1"/>
        <v>1.5760000000000001</v>
      </c>
      <c r="I56" s="17">
        <f>[1]!srE2LETe(K$9,$B56,$C$6)</f>
        <v>7.0952400000000004</v>
      </c>
      <c r="J56" s="17">
        <f>[1]!srE2LETn(K$9,$B56,$C$6)</f>
        <v>11.4556</v>
      </c>
      <c r="K56" s="17">
        <f>[1]!srE2LETt(K$9,$B56,$C$6)</f>
        <v>18.550840000000001</v>
      </c>
      <c r="L56" s="17">
        <f>[1]!srE2Rng(K$9,$B56)</f>
        <v>0.37597200000000003</v>
      </c>
      <c r="M56" s="46">
        <f t="shared" si="2"/>
        <v>1.0880000000000001</v>
      </c>
      <c r="N56" s="17">
        <f>[1]!srE2LETe(P$9,$B56,$C$6)</f>
        <v>3.7341199999999999</v>
      </c>
      <c r="O56" s="17">
        <f>[1]!srE2LETn(P$9,$B56,$C$6)</f>
        <v>6.9852799999999995</v>
      </c>
      <c r="P56" s="17">
        <f>[1]!srE2LETt(P$9,$B56,$C$6)</f>
        <v>10.719399999999998</v>
      </c>
      <c r="Q56" s="17">
        <f>[1]!srE2Rng(P$9,$B56)</f>
        <v>0.40896399999999994</v>
      </c>
      <c r="R56" s="46">
        <f t="shared" si="3"/>
        <v>0.67200000000000004</v>
      </c>
      <c r="S56" s="17">
        <f>[1]!srE2LETe(U$9,$B56,$C$6)</f>
        <v>2.5149599999999999</v>
      </c>
      <c r="T56" s="17">
        <f>[1]!srE2LETn(U$9,$B56,$C$6)</f>
        <v>3.8919600000000001</v>
      </c>
      <c r="U56" s="17">
        <f>[1]!srE2LETt(U$9,$B56,$C$6)</f>
        <v>6.4069199999999995</v>
      </c>
      <c r="V56" s="17">
        <f>[1]!srE2Rng(U$9,$B56)</f>
        <v>0.39739600000000003</v>
      </c>
      <c r="W56" s="46">
        <f t="shared" si="4"/>
        <v>0.32</v>
      </c>
      <c r="X56" s="17">
        <f>[1]!srE2LETe(Z$9,$B56,$C$6)</f>
        <v>2.3431999999999999</v>
      </c>
      <c r="Y56" s="17">
        <f>[1]!srE2LETn(Z$9,$B56,$C$6)</f>
        <v>1.3064</v>
      </c>
      <c r="Z56" s="17">
        <f>[1]!srE2LETt(Z$9,$B56,$C$6)</f>
        <v>3.6496</v>
      </c>
      <c r="AA56" s="17">
        <f>[1]!srE2Rng(Z$9,$B56)</f>
        <v>0.33689999999999998</v>
      </c>
      <c r="AB56" s="46">
        <f t="shared" si="5"/>
        <v>9.6000000000000002E-2</v>
      </c>
      <c r="AC56" s="17">
        <f>[1]!srE2LETe(AE$9,$B56,$C$6)</f>
        <v>1.2653999999999999</v>
      </c>
      <c r="AD56" s="17">
        <f>[1]!srE2LETn(AE$9,$B56,$C$6)</f>
        <v>0.18742</v>
      </c>
      <c r="AE56" s="17">
        <f>[1]!srE2LETt(AE$9,$B56,$C$6)</f>
        <v>1.45282</v>
      </c>
      <c r="AF56" s="17">
        <f>[1]!srE2Rng(AE$9,$B56)</f>
        <v>0.27301999999999998</v>
      </c>
      <c r="AG56" s="46">
        <f t="shared" si="6"/>
        <v>3.2000000000000001E-2</v>
      </c>
      <c r="AH56" s="17">
        <f>[1]!srE2LETe(AJ$9,$B56,$C$6)</f>
        <v>0.44969999999999999</v>
      </c>
      <c r="AI56" s="17">
        <f>[1]!srE2LETn(AJ$9,$B56,$C$6)</f>
        <v>2.3786000000000002E-2</v>
      </c>
      <c r="AJ56" s="17">
        <f>[1]!srE2LETt(AJ$9,$B56,$C$6)</f>
        <v>0.47348600000000002</v>
      </c>
      <c r="AK56" s="17">
        <f>[1]!srE2Rng(AJ$9,$B56)</f>
        <v>0.29712</v>
      </c>
      <c r="AL56" s="46">
        <f t="shared" si="7"/>
        <v>8.0000000000000002E-3</v>
      </c>
      <c r="AM56" s="17">
        <f>[1]!srE2LETe(AO$9,$B56,$C$6)</f>
        <v>0.28389999999999999</v>
      </c>
      <c r="AN56" s="17">
        <f>[1]!srE2LETn(AO$9,$B56,$C$6)</f>
        <v>4.7470000000000004E-3</v>
      </c>
      <c r="AO56" s="17">
        <f>[1]!srE2LETt(AO$9,$B56,$C$6)</f>
        <v>0.28864699999999999</v>
      </c>
      <c r="AP56" s="17">
        <f>[1]!srE2Rng(AO$9,$B56)</f>
        <v>0.1111</v>
      </c>
    </row>
    <row r="57" spans="2:42">
      <c r="B57" s="48">
        <f>B49*10</f>
        <v>0.01</v>
      </c>
      <c r="C57" s="16">
        <f t="shared" si="0"/>
        <v>2.38</v>
      </c>
      <c r="D57" s="17">
        <f>[1]!srE2LETe(F$9,$B57,$C$6)</f>
        <v>8.5379199999999997</v>
      </c>
      <c r="E57" s="17">
        <f>[1]!srE2LETn(F$9,$B57,$C$6)</f>
        <v>13.1076</v>
      </c>
      <c r="F57" s="17">
        <f>[1]!srE2LETt(F$9,$B57,$C$6)</f>
        <v>21.645520000000001</v>
      </c>
      <c r="G57" s="17">
        <f>[1]!srE2Rng(F$9,$B57)</f>
        <v>0.48306000000000004</v>
      </c>
      <c r="H57" s="16">
        <f t="shared" si="1"/>
        <v>1.97</v>
      </c>
      <c r="I57" s="17">
        <f>[1]!srE2LETe(K$9,$B57,$C$6)</f>
        <v>7.5622000000000007</v>
      </c>
      <c r="J57" s="17">
        <f>[1]!srE2LETn(K$9,$B57,$C$6)</f>
        <v>10.761000000000001</v>
      </c>
      <c r="K57" s="17">
        <f>[1]!srE2LETt(K$9,$B57,$C$6)</f>
        <v>18.3232</v>
      </c>
      <c r="L57" s="17">
        <f>[1]!srE2Rng(K$9,$B57)</f>
        <v>0.46425</v>
      </c>
      <c r="M57" s="16">
        <f t="shared" si="2"/>
        <v>1.36</v>
      </c>
      <c r="N57" s="17">
        <f>[1]!srE2LETe(P$9,$B57,$C$6)</f>
        <v>4.149</v>
      </c>
      <c r="O57" s="17">
        <f>[1]!srE2LETn(P$9,$B57,$C$6)</f>
        <v>6.4539999999999997</v>
      </c>
      <c r="P57" s="17">
        <f>[1]!srE2LETt(P$9,$B57,$C$6)</f>
        <v>10.603</v>
      </c>
      <c r="Q57" s="17">
        <f>[1]!srE2Rng(P$9,$B57)</f>
        <v>0.51283999999999996</v>
      </c>
      <c r="R57" s="16">
        <f t="shared" si="3"/>
        <v>0.84</v>
      </c>
      <c r="S57" s="17">
        <f>[1]!srE2LETe(U$9,$B57,$C$6)</f>
        <v>2.7806000000000002</v>
      </c>
      <c r="T57" s="17">
        <f>[1]!srE2LETn(U$9,$B57,$C$6)</f>
        <v>3.5444</v>
      </c>
      <c r="U57" s="17">
        <f>[1]!srE2LETt(U$9,$B57,$C$6)</f>
        <v>6.3250000000000002</v>
      </c>
      <c r="V57" s="17">
        <f>[1]!srE2Rng(U$9,$B57)</f>
        <v>0.50253999999999999</v>
      </c>
      <c r="W57" s="16">
        <f t="shared" si="4"/>
        <v>0.4</v>
      </c>
      <c r="X57" s="17">
        <f>[1]!srE2LETe(Z$9,$B57,$C$6)</f>
        <v>2.552</v>
      </c>
      <c r="Y57" s="17">
        <f>[1]!srE2LETn(Z$9,$B57,$C$6)</f>
        <v>1.1659999999999999</v>
      </c>
      <c r="Z57" s="17">
        <f>[1]!srE2LETt(Z$9,$B57,$C$6)</f>
        <v>3.718</v>
      </c>
      <c r="AA57" s="17">
        <f>[1]!srE2Rng(Z$9,$B57)</f>
        <v>0.42169999999999996</v>
      </c>
      <c r="AB57" s="16">
        <f t="shared" si="5"/>
        <v>0.12</v>
      </c>
      <c r="AC57" s="17">
        <f>[1]!srE2LETe(AE$9,$B57,$C$6)</f>
        <v>1.381</v>
      </c>
      <c r="AD57" s="17">
        <f>[1]!srE2LETn(AE$9,$B57,$C$6)</f>
        <v>0.16420000000000001</v>
      </c>
      <c r="AE57" s="17">
        <f>[1]!srE2LETt(AE$9,$B57,$C$6)</f>
        <v>1.5451999999999999</v>
      </c>
      <c r="AF57" s="17">
        <f>[1]!srE2Rng(AE$9,$B57)</f>
        <v>0.33340000000000003</v>
      </c>
      <c r="AG57" s="16">
        <f t="shared" si="6"/>
        <v>0.04</v>
      </c>
      <c r="AH57" s="17">
        <f>[1]!srE2LETe(AJ$9,$B57,$C$6)</f>
        <v>0.51780000000000004</v>
      </c>
      <c r="AI57" s="17">
        <f>[1]!srE2LETn(AJ$9,$B57,$C$6)</f>
        <v>2.068E-2</v>
      </c>
      <c r="AJ57" s="17">
        <f>[1]!srE2LETt(AJ$9,$B57,$C$6)</f>
        <v>0.53848000000000007</v>
      </c>
      <c r="AK57" s="17">
        <f>[1]!srE2Rng(AJ$9,$B57)</f>
        <v>0.35439999999999999</v>
      </c>
      <c r="AL57" s="16">
        <f t="shared" si="7"/>
        <v>0.01</v>
      </c>
      <c r="AM57" s="17">
        <f>[1]!srE2LETe(AO$9,$B57,$C$6)</f>
        <v>0.31419999999999998</v>
      </c>
      <c r="AN57" s="17">
        <f>[1]!srE2LETn(AO$9,$B57,$C$6)</f>
        <v>4.189E-3</v>
      </c>
      <c r="AO57" s="17">
        <f>[1]!srE2LETt(AO$9,$B57,$C$6)</f>
        <v>0.31838899999999998</v>
      </c>
      <c r="AP57" s="17">
        <f>[1]!srE2Rng(AO$9,$B57)</f>
        <v>0.13389999999999999</v>
      </c>
    </row>
    <row r="58" spans="2:42">
      <c r="B58" s="48">
        <f>B57*1.5</f>
        <v>1.4999999999999999E-2</v>
      </c>
      <c r="C58" s="16">
        <f t="shared" si="0"/>
        <v>3.57</v>
      </c>
      <c r="D58" s="17">
        <f>[1]!srE2LETe(F$9,$B58,$C$6)</f>
        <v>9.9566400000000002</v>
      </c>
      <c r="E58" s="17">
        <f>[1]!srE2LETn(F$9,$B58,$C$6)</f>
        <v>11.541599999999999</v>
      </c>
      <c r="F58" s="17">
        <f>[1]!srE2LETt(F$9,$B58,$C$6)</f>
        <v>21.498239999999999</v>
      </c>
      <c r="G58" s="17">
        <f>[1]!srE2Rng(F$9,$B58)</f>
        <v>0.713808</v>
      </c>
      <c r="H58" s="16">
        <f t="shared" si="1"/>
        <v>2.9550000000000001</v>
      </c>
      <c r="I58" s="17">
        <f>[1]!srE2LETe(K$9,$B58,$C$6)</f>
        <v>8.5825199999999988</v>
      </c>
      <c r="J58" s="17">
        <f>[1]!srE2LETn(K$9,$B58,$C$6)</f>
        <v>9.3697999999999997</v>
      </c>
      <c r="K58" s="17">
        <f>[1]!srE2LETt(K$9,$B58,$C$6)</f>
        <v>17.95232</v>
      </c>
      <c r="L58" s="17">
        <f>[1]!srE2Rng(K$9,$B58)</f>
        <v>0.68987799999999999</v>
      </c>
      <c r="M58" s="16">
        <f t="shared" si="2"/>
        <v>2.04</v>
      </c>
      <c r="N58" s="17">
        <f>[1]!srE2LETe(P$9,$B58,$C$6)</f>
        <v>5.2379600000000002</v>
      </c>
      <c r="O58" s="17">
        <f>[1]!srE2LETn(P$9,$B58,$C$6)</f>
        <v>5.4579199999999997</v>
      </c>
      <c r="P58" s="17">
        <f>[1]!srE2LETt(P$9,$B58,$C$6)</f>
        <v>10.695879999999999</v>
      </c>
      <c r="Q58" s="17">
        <f>[1]!srE2Rng(P$9,$B58)</f>
        <v>0.77512800000000004</v>
      </c>
      <c r="R58" s="16">
        <f t="shared" si="3"/>
        <v>1.26</v>
      </c>
      <c r="S58" s="17">
        <f>[1]!srE2LETe(U$9,$B58,$C$6)</f>
        <v>3.4618000000000002</v>
      </c>
      <c r="T58" s="17">
        <f>[1]!srE2LETn(U$9,$B58,$C$6)</f>
        <v>2.9216000000000002</v>
      </c>
      <c r="U58" s="17">
        <f>[1]!srE2LETt(U$9,$B58,$C$6)</f>
        <v>6.3834</v>
      </c>
      <c r="V58" s="17">
        <f>[1]!srE2Rng(U$9,$B58)</f>
        <v>0.76917999999999997</v>
      </c>
      <c r="W58" s="16">
        <f t="shared" si="4"/>
        <v>0.6</v>
      </c>
      <c r="X58" s="17">
        <f>[1]!srE2LETe(Z$9,$B58,$C$6)</f>
        <v>3.105</v>
      </c>
      <c r="Y58" s="17">
        <f>[1]!srE2LETn(Z$9,$B58,$C$6)</f>
        <v>0.93030000000000002</v>
      </c>
      <c r="Z58" s="17">
        <f>[1]!srE2LETt(Z$9,$B58,$C$6)</f>
        <v>4.0353000000000003</v>
      </c>
      <c r="AA58" s="17">
        <f>[1]!srE2Rng(Z$9,$B58)</f>
        <v>0.62690000000000001</v>
      </c>
      <c r="AB58" s="16">
        <f t="shared" si="5"/>
        <v>0.18</v>
      </c>
      <c r="AC58" s="17">
        <f>[1]!srE2LETe(AE$9,$B58,$C$6)</f>
        <v>1.6679999999999999</v>
      </c>
      <c r="AD58" s="17">
        <f>[1]!srE2LETn(AE$9,$B58,$C$6)</f>
        <v>0.1275</v>
      </c>
      <c r="AE58" s="17">
        <f>[1]!srE2LETt(AE$9,$B58,$C$6)</f>
        <v>1.7954999999999999</v>
      </c>
      <c r="AF58" s="17">
        <f>[1]!srE2Rng(AE$9,$B58)</f>
        <v>0.47300000000000003</v>
      </c>
      <c r="AG58" s="16">
        <f t="shared" si="6"/>
        <v>0.06</v>
      </c>
      <c r="AH58" s="17">
        <f>[1]!srE2LETe(AJ$9,$B58,$C$6)</f>
        <v>0.66439999999999999</v>
      </c>
      <c r="AI58" s="17">
        <f>[1]!srE2LETn(AJ$9,$B58,$C$6)</f>
        <v>1.584E-2</v>
      </c>
      <c r="AJ58" s="17">
        <f>[1]!srE2LETt(AJ$9,$B58,$C$6)</f>
        <v>0.68023999999999996</v>
      </c>
      <c r="AK58" s="17">
        <f>[1]!srE2Rng(AJ$9,$B58)</f>
        <v>0.47859999999999997</v>
      </c>
      <c r="AL58" s="16">
        <f t="shared" si="7"/>
        <v>1.4999999999999999E-2</v>
      </c>
      <c r="AM58" s="17">
        <f>[1]!srE2LETe(AO$9,$B58,$C$6)</f>
        <v>0.38279999999999997</v>
      </c>
      <c r="AN58" s="17">
        <f>[1]!srE2LETn(AO$9,$B58,$C$6)</f>
        <v>3.284E-3</v>
      </c>
      <c r="AO58" s="17">
        <f>[1]!srE2LETt(AO$9,$B58,$C$6)</f>
        <v>0.38608399999999998</v>
      </c>
      <c r="AP58" s="17">
        <f>[1]!srE2Rng(AO$9,$B58)</f>
        <v>0.18560000000000001</v>
      </c>
    </row>
    <row r="59" spans="2:42">
      <c r="B59" s="48">
        <f>B57*2</f>
        <v>0.02</v>
      </c>
      <c r="C59" s="16">
        <f t="shared" si="0"/>
        <v>4.76</v>
      </c>
      <c r="D59" s="17">
        <f>[1]!srE2LETe(F$9,$B59,$C$6)</f>
        <v>11.603999999999999</v>
      </c>
      <c r="E59" s="17">
        <f>[1]!srE2LETn(F$9,$B59,$C$6)</f>
        <v>10.3512</v>
      </c>
      <c r="F59" s="17">
        <f>[1]!srE2LETt(F$9,$B59,$C$6)</f>
        <v>21.955199999999998</v>
      </c>
      <c r="G59" s="17">
        <f>[1]!srE2Rng(F$9,$B59)</f>
        <v>0.94331199999999993</v>
      </c>
      <c r="H59" s="16">
        <f t="shared" si="1"/>
        <v>3.94</v>
      </c>
      <c r="I59" s="17">
        <f>[1]!srE2LETe(K$9,$B59,$C$6)</f>
        <v>9.3855599999999999</v>
      </c>
      <c r="J59" s="17">
        <f>[1]!srE2LETn(K$9,$B59,$C$6)</f>
        <v>8.3311600000000006</v>
      </c>
      <c r="K59" s="17">
        <f>[1]!srE2LETt(K$9,$B59,$C$6)</f>
        <v>17.716719999999999</v>
      </c>
      <c r="L59" s="17">
        <f>[1]!srE2Rng(K$9,$B59)</f>
        <v>0.92026399999999997</v>
      </c>
      <c r="M59" s="16">
        <f t="shared" si="2"/>
        <v>2.72</v>
      </c>
      <c r="N59" s="17">
        <f>[1]!srE2LETe(P$9,$B59,$C$6)</f>
        <v>6.3313599999999992</v>
      </c>
      <c r="O59" s="17">
        <f>[1]!srE2LETn(P$9,$B59,$C$6)</f>
        <v>4.7612399999999999</v>
      </c>
      <c r="P59" s="17">
        <f>[1]!srE2LETt(P$9,$B59,$C$6)</f>
        <v>11.092599999999999</v>
      </c>
      <c r="Q59" s="17">
        <f>[1]!srE2Rng(P$9,$B59)</f>
        <v>1.0292479999999999</v>
      </c>
      <c r="R59" s="16">
        <f t="shared" si="3"/>
        <v>1.68</v>
      </c>
      <c r="S59" s="17">
        <f>[1]!srE2LETe(U$9,$B59,$C$6)</f>
        <v>4.2309999999999999</v>
      </c>
      <c r="T59" s="17">
        <f>[1]!srE2LETn(U$9,$B59,$C$6)</f>
        <v>2.508</v>
      </c>
      <c r="U59" s="17">
        <f>[1]!srE2LETt(U$9,$B59,$C$6)</f>
        <v>6.7389999999999999</v>
      </c>
      <c r="V59" s="17">
        <f>[1]!srE2Rng(U$9,$B59)</f>
        <v>1.0282</v>
      </c>
      <c r="W59" s="16">
        <f t="shared" si="4"/>
        <v>0.8</v>
      </c>
      <c r="X59" s="17">
        <f>[1]!srE2LETe(Z$9,$B59,$C$6)</f>
        <v>3.6659999999999999</v>
      </c>
      <c r="Y59" s="17">
        <f>[1]!srE2LETn(Z$9,$B59,$C$6)</f>
        <v>0.78259999999999996</v>
      </c>
      <c r="Z59" s="17">
        <f>[1]!srE2LETt(Z$9,$B59,$C$6)</f>
        <v>4.4485999999999999</v>
      </c>
      <c r="AA59" s="17">
        <f>[1]!srE2Rng(Z$9,$B59)</f>
        <v>0.81679999999999997</v>
      </c>
      <c r="AB59" s="16">
        <f t="shared" si="5"/>
        <v>0.24</v>
      </c>
      <c r="AC59" s="17">
        <f>[1]!srE2LETe(AE$9,$B59,$C$6)</f>
        <v>1.956</v>
      </c>
      <c r="AD59" s="17">
        <f>[1]!srE2LETn(AE$9,$B59,$C$6)</f>
        <v>0.1056</v>
      </c>
      <c r="AE59" s="17">
        <f>[1]!srE2LETt(AE$9,$B59,$C$6)</f>
        <v>2.0615999999999999</v>
      </c>
      <c r="AF59" s="17">
        <f>[1]!srE2Rng(AE$9,$B59)</f>
        <v>0.59664000000000006</v>
      </c>
      <c r="AG59" s="16">
        <f t="shared" si="6"/>
        <v>0.08</v>
      </c>
      <c r="AH59" s="17">
        <f>[1]!srE2LETe(AJ$9,$B59,$C$6)</f>
        <v>0.78590000000000004</v>
      </c>
      <c r="AI59" s="17">
        <f>[1]!srE2LETn(AJ$9,$B59,$C$6)</f>
        <v>1.299E-2</v>
      </c>
      <c r="AJ59" s="17">
        <f>[1]!srE2LETt(AJ$9,$B59,$C$6)</f>
        <v>0.79888999999999999</v>
      </c>
      <c r="AK59" s="17">
        <f>[1]!srE2Rng(AJ$9,$B59)</f>
        <v>0.58479999999999999</v>
      </c>
      <c r="AL59" s="16">
        <f t="shared" si="7"/>
        <v>0.02</v>
      </c>
      <c r="AM59" s="17">
        <f>[1]!srE2LETe(AO$9,$B59,$C$6)</f>
        <v>0.43609999999999999</v>
      </c>
      <c r="AN59" s="17">
        <f>[1]!srE2LETn(AO$9,$B59,$C$6)</f>
        <v>2.7330000000000002E-3</v>
      </c>
      <c r="AO59" s="17">
        <f>[1]!srE2LETt(AO$9,$B59,$C$6)</f>
        <v>0.43883299999999997</v>
      </c>
      <c r="AP59" s="17">
        <f>[1]!srE2Rng(AO$9,$B59)</f>
        <v>0.23170000000000002</v>
      </c>
    </row>
    <row r="60" spans="2:42">
      <c r="B60" s="48">
        <f>B57*3</f>
        <v>0.03</v>
      </c>
      <c r="C60" s="16">
        <f t="shared" si="0"/>
        <v>7.14</v>
      </c>
      <c r="D60" s="17">
        <f>[1]!srE2LETe(F$9,$B60,$C$6)</f>
        <v>14.571399999999999</v>
      </c>
      <c r="E60" s="17">
        <f>[1]!srE2LETn(F$9,$B60,$C$6)</f>
        <v>8.6512799999999999</v>
      </c>
      <c r="F60" s="17">
        <f>[1]!srE2LETt(F$9,$B60,$C$6)</f>
        <v>23.22268</v>
      </c>
      <c r="G60" s="17">
        <f>[1]!srE2Rng(F$9,$B60)</f>
        <v>1.3852</v>
      </c>
      <c r="H60" s="16">
        <f t="shared" si="1"/>
        <v>5.91</v>
      </c>
      <c r="I60" s="17">
        <f>[1]!srE2LETe(K$9,$B60,$C$6)</f>
        <v>10.452199999999999</v>
      </c>
      <c r="J60" s="17">
        <f>[1]!srE2LETn(K$9,$B60,$C$6)</f>
        <v>6.8903600000000003</v>
      </c>
      <c r="K60" s="17">
        <f>[1]!srE2LETt(K$9,$B60,$C$6)</f>
        <v>17.342559999999999</v>
      </c>
      <c r="L60" s="17">
        <f>[1]!srE2Rng(K$9,$B60)</f>
        <v>1.3883999999999999</v>
      </c>
      <c r="M60" s="16">
        <f t="shared" si="2"/>
        <v>4.08</v>
      </c>
      <c r="N60" s="17">
        <f>[1]!srE2LETe(P$9,$B60,$C$6)</f>
        <v>8.3382000000000005</v>
      </c>
      <c r="O60" s="17">
        <f>[1]!srE2LETn(P$9,$B60,$C$6)</f>
        <v>3.8460000000000001</v>
      </c>
      <c r="P60" s="17">
        <f>[1]!srE2LETt(P$9,$B60,$C$6)</f>
        <v>12.184200000000001</v>
      </c>
      <c r="Q60" s="17">
        <f>[1]!srE2Rng(P$9,$B60)</f>
        <v>1.5171999999999999</v>
      </c>
      <c r="R60" s="16">
        <f t="shared" si="3"/>
        <v>2.52</v>
      </c>
      <c r="S60" s="17">
        <f>[1]!srE2LETe(U$9,$B60,$C$6)</f>
        <v>5.8400400000000001</v>
      </c>
      <c r="T60" s="17">
        <f>[1]!srE2LETn(U$9,$B60,$C$6)</f>
        <v>1.9850399999999999</v>
      </c>
      <c r="U60" s="17">
        <f>[1]!srE2LETt(U$9,$B60,$C$6)</f>
        <v>7.8250799999999998</v>
      </c>
      <c r="V60" s="17">
        <f>[1]!srE2Rng(U$9,$B60)</f>
        <v>1.5004</v>
      </c>
      <c r="W60" s="16">
        <f t="shared" si="4"/>
        <v>1.2</v>
      </c>
      <c r="X60" s="17">
        <f>[1]!srE2LETe(Z$9,$B60,$C$6)</f>
        <v>4.7</v>
      </c>
      <c r="Y60" s="17">
        <f>[1]!srE2LETn(Z$9,$B60,$C$6)</f>
        <v>0.6038</v>
      </c>
      <c r="Z60" s="17">
        <f>[1]!srE2LETt(Z$9,$B60,$C$6)</f>
        <v>5.3037999999999998</v>
      </c>
      <c r="AA60" s="17">
        <f>[1]!srE2Rng(Z$9,$B60)</f>
        <v>1.1499999999999999</v>
      </c>
      <c r="AB60" s="16">
        <f t="shared" si="5"/>
        <v>0.36</v>
      </c>
      <c r="AC60" s="17">
        <f>[1]!srE2LETe(AE$9,$B60,$C$6)</f>
        <v>2.5032000000000001</v>
      </c>
      <c r="AD60" s="17">
        <f>[1]!srE2LETn(AE$9,$B60,$C$6)</f>
        <v>7.9762E-2</v>
      </c>
      <c r="AE60" s="17">
        <f>[1]!srE2LETt(AE$9,$B60,$C$6)</f>
        <v>2.5829620000000002</v>
      </c>
      <c r="AF60" s="17">
        <f>[1]!srE2Rng(AE$9,$B60)</f>
        <v>0.80713999999999997</v>
      </c>
      <c r="AG60" s="16">
        <f t="shared" si="6"/>
        <v>0.12</v>
      </c>
      <c r="AH60" s="17">
        <f>[1]!srE2LETe(AJ$9,$B60,$C$6)</f>
        <v>0.97640000000000005</v>
      </c>
      <c r="AI60" s="17">
        <f>[1]!srE2LETn(AJ$9,$B60,$C$6)</f>
        <v>9.7140000000000004E-3</v>
      </c>
      <c r="AJ60" s="17">
        <f>[1]!srE2LETt(AJ$9,$B60,$C$6)</f>
        <v>0.98611400000000005</v>
      </c>
      <c r="AK60" s="17">
        <f>[1]!srE2Rng(AJ$9,$B60)</f>
        <v>0.76559999999999995</v>
      </c>
      <c r="AL60" s="16">
        <f t="shared" si="7"/>
        <v>0.03</v>
      </c>
      <c r="AM60" s="17">
        <f>[1]!srE2LETe(AO$9,$B60,$C$6)</f>
        <v>0.50090000000000001</v>
      </c>
      <c r="AN60" s="17">
        <f>[1]!srE2LETn(AO$9,$B60,$C$6)</f>
        <v>2.0799999999999998E-3</v>
      </c>
      <c r="AO60" s="17">
        <f>[1]!srE2LETt(AO$9,$B60,$C$6)</f>
        <v>0.50297999999999998</v>
      </c>
      <c r="AP60" s="17">
        <f>[1]!srE2Rng(AO$9,$B60)</f>
        <v>0.31480000000000002</v>
      </c>
    </row>
    <row r="61" spans="2:42">
      <c r="B61" s="48">
        <f>B57*4</f>
        <v>0.04</v>
      </c>
      <c r="C61" s="16">
        <f t="shared" si="0"/>
        <v>9.52</v>
      </c>
      <c r="D61" s="17">
        <f>[1]!srE2LETe(F$9,$B61,$C$6)</f>
        <v>16.6692</v>
      </c>
      <c r="E61" s="17">
        <f>[1]!srE2LETn(F$9,$B61,$C$6)</f>
        <v>7.4932400000000001</v>
      </c>
      <c r="F61" s="17">
        <f>[1]!srE2LETt(F$9,$B61,$C$6)</f>
        <v>24.16244</v>
      </c>
      <c r="G61" s="17">
        <f>[1]!srE2Rng(F$9,$B61)</f>
        <v>1.8084</v>
      </c>
      <c r="H61" s="16">
        <f t="shared" si="1"/>
        <v>7.88</v>
      </c>
      <c r="I61" s="17">
        <f>[1]!srE2LETe(K$9,$B61,$C$6)</f>
        <v>11.096400000000001</v>
      </c>
      <c r="J61" s="17">
        <f>[1]!srE2LETn(K$9,$B61,$C$6)</f>
        <v>5.9284400000000002</v>
      </c>
      <c r="K61" s="17">
        <f>[1]!srE2LETt(K$9,$B61,$C$6)</f>
        <v>17.024840000000001</v>
      </c>
      <c r="L61" s="17">
        <f>[1]!srE2Rng(K$9,$B61)</f>
        <v>1.8712</v>
      </c>
      <c r="M61" s="16">
        <f t="shared" si="2"/>
        <v>5.44</v>
      </c>
      <c r="N61" s="17">
        <f>[1]!srE2LETe(P$9,$B61,$C$6)</f>
        <v>10.05824</v>
      </c>
      <c r="O61" s="17">
        <f>[1]!srE2LETn(P$9,$B61,$C$6)</f>
        <v>3.2574399999999999</v>
      </c>
      <c r="P61" s="17">
        <f>[1]!srE2LETt(P$9,$B61,$C$6)</f>
        <v>13.31568</v>
      </c>
      <c r="Q61" s="17">
        <f>[1]!srE2Rng(P$9,$B61)</f>
        <v>1.9607999999999999</v>
      </c>
      <c r="R61" s="16">
        <f t="shared" si="3"/>
        <v>3.36</v>
      </c>
      <c r="S61" s="17">
        <f>[1]!srE2LETe(U$9,$B61,$C$6)</f>
        <v>7.3304800000000006</v>
      </c>
      <c r="T61" s="17">
        <f>[1]!srE2LETn(U$9,$B61,$C$6)</f>
        <v>1.66168</v>
      </c>
      <c r="U61" s="17">
        <f>[1]!srE2LETt(U$9,$B61,$C$6)</f>
        <v>8.9921600000000002</v>
      </c>
      <c r="V61" s="17">
        <f>[1]!srE2Rng(U$9,$B61)</f>
        <v>1.9184000000000001</v>
      </c>
      <c r="W61" s="16">
        <f t="shared" si="4"/>
        <v>1.6</v>
      </c>
      <c r="X61" s="17">
        <f>[1]!srE2LETe(Z$9,$B61,$C$6)</f>
        <v>5.577</v>
      </c>
      <c r="Y61" s="17">
        <f>[1]!srE2LETn(Z$9,$B61,$C$6)</f>
        <v>0.4975</v>
      </c>
      <c r="Z61" s="17">
        <f>[1]!srE2LETt(Z$9,$B61,$C$6)</f>
        <v>6.0744999999999996</v>
      </c>
      <c r="AA61" s="17">
        <f>[1]!srE2Rng(Z$9,$B61)</f>
        <v>1.44</v>
      </c>
      <c r="AB61" s="16">
        <f t="shared" si="5"/>
        <v>0.48</v>
      </c>
      <c r="AC61" s="17">
        <f>[1]!srE2LETe(AE$9,$B61,$C$6)</f>
        <v>2.9810000000000003</v>
      </c>
      <c r="AD61" s="17">
        <f>[1]!srE2LETn(AE$9,$B61,$C$6)</f>
        <v>6.4943999999999988E-2</v>
      </c>
      <c r="AE61" s="17">
        <f>[1]!srE2LETt(AE$9,$B61,$C$6)</f>
        <v>3.045944</v>
      </c>
      <c r="AF61" s="17">
        <f>[1]!srE2Rng(AE$9,$B61)</f>
        <v>0.98272000000000004</v>
      </c>
      <c r="AG61" s="16">
        <f t="shared" si="6"/>
        <v>0.16</v>
      </c>
      <c r="AH61" s="17">
        <f>[1]!srE2LETe(AJ$9,$B61,$C$6)</f>
        <v>1.1160000000000001</v>
      </c>
      <c r="AI61" s="17">
        <f>[1]!srE2LETn(AJ$9,$B61,$C$6)</f>
        <v>7.8519999999999996E-3</v>
      </c>
      <c r="AJ61" s="17">
        <f>[1]!srE2LETt(AJ$9,$B61,$C$6)</f>
        <v>1.1238520000000001</v>
      </c>
      <c r="AK61" s="17">
        <f>[1]!srE2Rng(AJ$9,$B61)</f>
        <v>0.92159999999999997</v>
      </c>
      <c r="AL61" s="16">
        <f t="shared" si="7"/>
        <v>0.04</v>
      </c>
      <c r="AM61" s="17">
        <f>[1]!srE2LETe(AO$9,$B61,$C$6)</f>
        <v>0.52939999999999998</v>
      </c>
      <c r="AN61" s="17">
        <f>[1]!srE2LETn(AO$9,$B61,$C$6)</f>
        <v>1.6999999999999999E-3</v>
      </c>
      <c r="AO61" s="17">
        <f>[1]!srE2LETt(AO$9,$B61,$C$6)</f>
        <v>0.53110000000000002</v>
      </c>
      <c r="AP61" s="17">
        <f>[1]!srE2Rng(AO$9,$B61)</f>
        <v>0.39269999999999999</v>
      </c>
    </row>
    <row r="62" spans="2:42">
      <c r="B62" s="48">
        <f>B57*5</f>
        <v>0.05</v>
      </c>
      <c r="C62" s="16">
        <f t="shared" si="0"/>
        <v>11.9</v>
      </c>
      <c r="D62" s="17">
        <f>[1]!srE2LETe(F$9,$B62,$C$6)</f>
        <v>18.022000000000002</v>
      </c>
      <c r="E62" s="17">
        <f>[1]!srE2LETn(F$9,$B62,$C$6)</f>
        <v>6.6403999999999996</v>
      </c>
      <c r="F62" s="17">
        <f>[1]!srE2LETt(F$9,$B62,$C$6)</f>
        <v>24.662400000000002</v>
      </c>
      <c r="G62" s="17">
        <f>[1]!srE2Rng(F$9,$B62)</f>
        <v>2.2230000000000003</v>
      </c>
      <c r="H62" s="16">
        <f t="shared" si="1"/>
        <v>9.8500000000000014</v>
      </c>
      <c r="I62" s="17">
        <f>[1]!srE2LETe(K$9,$B62,$C$6)</f>
        <v>11.5755</v>
      </c>
      <c r="J62" s="17">
        <f>[1]!srE2LETn(K$9,$B62,$C$6)</f>
        <v>5.2321499999999999</v>
      </c>
      <c r="K62" s="17">
        <f>[1]!srE2LETt(K$9,$B62,$C$6)</f>
        <v>16.807649999999999</v>
      </c>
      <c r="L62" s="17">
        <f>[1]!srE2Rng(K$9,$B62)</f>
        <v>2.3625000000000003</v>
      </c>
      <c r="M62" s="16">
        <f t="shared" si="2"/>
        <v>6.8000000000000007</v>
      </c>
      <c r="N62" s="17">
        <f>[1]!srE2LETe(P$9,$B62,$C$6)</f>
        <v>11.536000000000001</v>
      </c>
      <c r="O62" s="17">
        <f>[1]!srE2LETn(P$9,$B62,$C$6)</f>
        <v>2.8447999999999998</v>
      </c>
      <c r="P62" s="17">
        <f>[1]!srE2LETt(P$9,$B62,$C$6)</f>
        <v>14.380800000000001</v>
      </c>
      <c r="Q62" s="17">
        <f>[1]!srE2Rng(P$9,$B62)</f>
        <v>2.3800000000000003</v>
      </c>
      <c r="R62" s="16">
        <f t="shared" si="3"/>
        <v>4.2</v>
      </c>
      <c r="S62" s="17">
        <f>[1]!srE2LETe(U$9,$B62,$C$6)</f>
        <v>8.6376000000000008</v>
      </c>
      <c r="T62" s="17">
        <f>[1]!srE2LETn(U$9,$B62,$C$6)</f>
        <v>1.4396</v>
      </c>
      <c r="U62" s="17">
        <f>[1]!srE2LETt(U$9,$B62,$C$6)</f>
        <v>10.077200000000001</v>
      </c>
      <c r="V62" s="17">
        <f>[1]!srE2Rng(U$9,$B62)</f>
        <v>2.2840000000000003</v>
      </c>
      <c r="W62" s="16">
        <f t="shared" si="4"/>
        <v>2</v>
      </c>
      <c r="X62" s="17">
        <f>[1]!srE2LETe(Z$9,$B62,$C$6)</f>
        <v>6.3159999999999998</v>
      </c>
      <c r="Y62" s="17">
        <f>[1]!srE2LETn(Z$9,$B62,$C$6)</f>
        <v>0.42599999999999999</v>
      </c>
      <c r="Z62" s="17">
        <f>[1]!srE2LETt(Z$9,$B62,$C$6)</f>
        <v>6.742</v>
      </c>
      <c r="AA62" s="17">
        <f>[1]!srE2Rng(Z$9,$B62)</f>
        <v>1.7</v>
      </c>
      <c r="AB62" s="16">
        <f t="shared" si="5"/>
        <v>0.60000000000000009</v>
      </c>
      <c r="AC62" s="17">
        <f>[1]!srE2LETe(AE$9,$B62,$C$6)</f>
        <v>3.3850000000000002</v>
      </c>
      <c r="AD62" s="17">
        <f>[1]!srE2LETn(AE$9,$B62,$C$6)</f>
        <v>5.5029999999999996E-2</v>
      </c>
      <c r="AE62" s="17">
        <f>[1]!srE2LETt(AE$9,$B62,$C$6)</f>
        <v>3.4400300000000001</v>
      </c>
      <c r="AF62" s="17">
        <f>[1]!srE2Rng(AE$9,$B62)</f>
        <v>1.1399999999999999</v>
      </c>
      <c r="AG62" s="16">
        <f t="shared" si="6"/>
        <v>0.2</v>
      </c>
      <c r="AH62" s="17">
        <f>[1]!srE2LETe(AJ$9,$B62,$C$6)</f>
        <v>1.22</v>
      </c>
      <c r="AI62" s="17">
        <f>[1]!srE2LETn(AJ$9,$B62,$C$6)</f>
        <v>6.6340000000000001E-3</v>
      </c>
      <c r="AJ62" s="17">
        <f>[1]!srE2LETt(AJ$9,$B62,$C$6)</f>
        <v>1.226634</v>
      </c>
      <c r="AK62" s="17">
        <f>[1]!srE2Rng(AJ$9,$B62)</f>
        <v>1.06</v>
      </c>
      <c r="AL62" s="16">
        <f t="shared" si="7"/>
        <v>0.05</v>
      </c>
      <c r="AM62" s="17">
        <f>[1]!srE2LETe(AO$9,$B62,$C$6)</f>
        <v>0.53810000000000002</v>
      </c>
      <c r="AN62" s="17">
        <f>[1]!srE2LETn(AO$9,$B62,$C$6)</f>
        <v>1.4469999999999999E-3</v>
      </c>
      <c r="AO62" s="17">
        <f>[1]!srE2LETt(AO$9,$B62,$C$6)</f>
        <v>0.539547</v>
      </c>
      <c r="AP62" s="17">
        <f>[1]!srE2Rng(AO$9,$B62)</f>
        <v>0.46920000000000001</v>
      </c>
    </row>
    <row r="63" spans="2:42">
      <c r="B63" s="48">
        <f>B57*6</f>
        <v>0.06</v>
      </c>
      <c r="C63" s="16">
        <f t="shared" si="0"/>
        <v>14.28</v>
      </c>
      <c r="D63" s="17">
        <f>[1]!srE2LETe(F$9,$B63,$C$6)</f>
        <v>18.868400000000001</v>
      </c>
      <c r="E63" s="17">
        <f>[1]!srE2LETn(F$9,$B63,$C$6)</f>
        <v>5.9893599999999996</v>
      </c>
      <c r="F63" s="17">
        <f>[1]!srE2LETt(F$9,$B63,$C$6)</f>
        <v>24.857759999999999</v>
      </c>
      <c r="G63" s="17">
        <f>[1]!srE2Rng(F$9,$B63)</f>
        <v>2.6276000000000002</v>
      </c>
      <c r="H63" s="16">
        <f t="shared" si="1"/>
        <v>11.82</v>
      </c>
      <c r="I63" s="17">
        <f>[1]!srE2LETe(K$9,$B63,$C$6)</f>
        <v>12.036799999999999</v>
      </c>
      <c r="J63" s="17">
        <f>[1]!srE2LETn(K$9,$B63,$C$6)</f>
        <v>4.7006399999999999</v>
      </c>
      <c r="K63" s="17">
        <f>[1]!srE2LETt(K$9,$B63,$C$6)</f>
        <v>16.737439999999999</v>
      </c>
      <c r="L63" s="17">
        <f>[1]!srE2Rng(K$9,$B63)</f>
        <v>2.8649999999999998</v>
      </c>
      <c r="M63" s="16">
        <f t="shared" si="2"/>
        <v>8.16</v>
      </c>
      <c r="N63" s="17">
        <f>[1]!srE2LETe(P$9,$B63,$C$6)</f>
        <v>12.834</v>
      </c>
      <c r="O63" s="17">
        <f>[1]!srE2LETn(P$9,$B63,$C$6)</f>
        <v>2.5369200000000003</v>
      </c>
      <c r="P63" s="17">
        <f>[1]!srE2LETt(P$9,$B63,$C$6)</f>
        <v>15.37092</v>
      </c>
      <c r="Q63" s="17">
        <f>[1]!srE2Rng(P$9,$B63)</f>
        <v>2.7632000000000003</v>
      </c>
      <c r="R63" s="16">
        <f t="shared" si="3"/>
        <v>5.04</v>
      </c>
      <c r="S63" s="17">
        <f>[1]!srE2LETe(U$9,$B63,$C$6)</f>
        <v>9.7931600000000003</v>
      </c>
      <c r="T63" s="17">
        <f>[1]!srE2LETn(U$9,$B63,$C$6)</f>
        <v>1.2736000000000001</v>
      </c>
      <c r="U63" s="17">
        <f>[1]!srE2LETt(U$9,$B63,$C$6)</f>
        <v>11.06676</v>
      </c>
      <c r="V63" s="17">
        <f>[1]!srE2Rng(U$9,$B63)</f>
        <v>2.6152000000000002</v>
      </c>
      <c r="W63" s="16">
        <f t="shared" si="4"/>
        <v>2.4</v>
      </c>
      <c r="X63" s="17">
        <f>[1]!srE2LETe(Z$9,$B63,$C$6)</f>
        <v>6.9512</v>
      </c>
      <c r="Y63" s="17">
        <f>[1]!srE2LETn(Z$9,$B63,$C$6)</f>
        <v>0.37470000000000003</v>
      </c>
      <c r="Z63" s="17">
        <f>[1]!srE2LETt(Z$9,$B63,$C$6)</f>
        <v>7.3258999999999999</v>
      </c>
      <c r="AA63" s="17">
        <f>[1]!srE2Rng(Z$9,$B63)</f>
        <v>1.94</v>
      </c>
      <c r="AB63" s="16">
        <f t="shared" si="5"/>
        <v>0.72</v>
      </c>
      <c r="AC63" s="17">
        <f>[1]!srE2LETe(AE$9,$B63,$C$6)</f>
        <v>3.7138</v>
      </c>
      <c r="AD63" s="17">
        <f>[1]!srE2LETn(AE$9,$B63,$C$6)</f>
        <v>4.8107999999999998E-2</v>
      </c>
      <c r="AE63" s="17">
        <f>[1]!srE2LETt(AE$9,$B63,$C$6)</f>
        <v>3.761908</v>
      </c>
      <c r="AF63" s="17">
        <f>[1]!srE2Rng(AE$9,$B63)</f>
        <v>1.272</v>
      </c>
      <c r="AG63" s="16">
        <f t="shared" si="6"/>
        <v>0.24</v>
      </c>
      <c r="AH63" s="17">
        <f>[1]!srE2LETe(AJ$9,$B63,$C$6)</f>
        <v>1.2952000000000001</v>
      </c>
      <c r="AI63" s="17">
        <f>[1]!srE2LETn(AJ$9,$B63,$C$6)</f>
        <v>5.7792E-3</v>
      </c>
      <c r="AJ63" s="17">
        <f>[1]!srE2LETt(AJ$9,$B63,$C$6)</f>
        <v>1.3009792</v>
      </c>
      <c r="AK63" s="17">
        <f>[1]!srE2Rng(AJ$9,$B63)</f>
        <v>1.198</v>
      </c>
      <c r="AL63" s="16">
        <f t="shared" si="7"/>
        <v>0.06</v>
      </c>
      <c r="AM63" s="17">
        <f>[1]!srE2LETe(AO$9,$B63,$C$6)</f>
        <v>0.53620000000000001</v>
      </c>
      <c r="AN63" s="17">
        <f>[1]!srE2LETn(AO$9,$B63,$C$6)</f>
        <v>1.266E-3</v>
      </c>
      <c r="AO63" s="17">
        <f>[1]!srE2LETt(AO$9,$B63,$C$6)</f>
        <v>0.537466</v>
      </c>
      <c r="AP63" s="17">
        <f>[1]!srE2Rng(AO$9,$B63)</f>
        <v>0.54589999999999994</v>
      </c>
    </row>
    <row r="64" spans="2:42">
      <c r="B64" s="48">
        <f>B57*8</f>
        <v>0.08</v>
      </c>
      <c r="C64" s="16">
        <f t="shared" si="0"/>
        <v>19.04</v>
      </c>
      <c r="D64" s="17">
        <f>[1]!srE2LETe(F$9,$B64,$C$6)</f>
        <v>19.9176</v>
      </c>
      <c r="E64" s="17">
        <f>[1]!srE2LETn(F$9,$B64,$C$6)</f>
        <v>5.0484800000000005</v>
      </c>
      <c r="F64" s="17">
        <f>[1]!srE2LETt(F$9,$B64,$C$6)</f>
        <v>24.966080000000002</v>
      </c>
      <c r="G64" s="17">
        <f>[1]!srE2Rng(F$9,$B64)</f>
        <v>3.4367999999999999</v>
      </c>
      <c r="H64" s="16">
        <f t="shared" si="1"/>
        <v>15.76</v>
      </c>
      <c r="I64" s="17">
        <f>[1]!srE2LETe(K$9,$B64,$C$6)</f>
        <v>13.1884</v>
      </c>
      <c r="J64" s="17">
        <f>[1]!srE2LETn(K$9,$B64,$C$6)</f>
        <v>3.9386399999999999</v>
      </c>
      <c r="K64" s="17">
        <f>[1]!srE2LETt(K$9,$B64,$C$6)</f>
        <v>17.127039999999997</v>
      </c>
      <c r="L64" s="17">
        <f>[1]!srE2Rng(K$9,$B64)</f>
        <v>3.8500000000000005</v>
      </c>
      <c r="M64" s="16">
        <f t="shared" si="2"/>
        <v>10.88</v>
      </c>
      <c r="N64" s="17">
        <f>[1]!srE2LETe(P$9,$B64,$C$6)</f>
        <v>15.134</v>
      </c>
      <c r="O64" s="17">
        <f>[1]!srE2LETn(P$9,$B64,$C$6)</f>
        <v>2.10032</v>
      </c>
      <c r="P64" s="17">
        <f>[1]!srE2LETt(P$9,$B64,$C$6)</f>
        <v>17.23432</v>
      </c>
      <c r="Q64" s="17">
        <f>[1]!srE2Rng(P$9,$B64)</f>
        <v>3.4699999999999998</v>
      </c>
      <c r="R64" s="16">
        <f t="shared" si="3"/>
        <v>6.72</v>
      </c>
      <c r="S64" s="17">
        <f>[1]!srE2LETe(U$9,$B64,$C$6)</f>
        <v>11.7432</v>
      </c>
      <c r="T64" s="17">
        <f>[1]!srE2LETn(U$9,$B64,$C$6)</f>
        <v>1.0452399999999999</v>
      </c>
      <c r="U64" s="17">
        <f>[1]!srE2LETt(U$9,$B64,$C$6)</f>
        <v>12.78844</v>
      </c>
      <c r="V64" s="17">
        <f>[1]!srE2Rng(U$9,$B64)</f>
        <v>3.2103999999999999</v>
      </c>
      <c r="W64" s="16">
        <f t="shared" si="4"/>
        <v>3.2</v>
      </c>
      <c r="X64" s="17">
        <f>[1]!srE2LETe(Z$9,$B64,$C$6)</f>
        <v>8.0307999999999993</v>
      </c>
      <c r="Y64" s="17">
        <f>[1]!srE2LETn(Z$9,$B64,$C$6)</f>
        <v>0.30363999999999997</v>
      </c>
      <c r="Z64" s="17">
        <f>[1]!srE2LETt(Z$9,$B64,$C$6)</f>
        <v>8.3344400000000007</v>
      </c>
      <c r="AA64" s="17">
        <f>[1]!srE2Rng(Z$9,$B64)</f>
        <v>2.3740000000000001</v>
      </c>
      <c r="AB64" s="16">
        <f t="shared" si="5"/>
        <v>0.96</v>
      </c>
      <c r="AC64" s="17">
        <f>[1]!srE2LETe(AE$9,$B64,$C$6)</f>
        <v>4.21</v>
      </c>
      <c r="AD64" s="17">
        <f>[1]!srE2LETn(AE$9,$B64,$C$6)</f>
        <v>3.8639999999999994E-2</v>
      </c>
      <c r="AE64" s="17">
        <f>[1]!srE2LETt(AE$9,$B64,$C$6)</f>
        <v>4.24864</v>
      </c>
      <c r="AF64" s="17">
        <f>[1]!srE2Rng(AE$9,$B64)</f>
        <v>1.53</v>
      </c>
      <c r="AG64" s="16">
        <f t="shared" si="6"/>
        <v>0.32</v>
      </c>
      <c r="AH64" s="17">
        <f>[1]!srE2LETe(AJ$9,$B64,$C$6)</f>
        <v>1.3906000000000001</v>
      </c>
      <c r="AI64" s="17">
        <f>[1]!srE2LETn(AJ$9,$B64,$C$6)</f>
        <v>4.6150000000000002E-3</v>
      </c>
      <c r="AJ64" s="17">
        <f>[1]!srE2LETt(AJ$9,$B64,$C$6)</f>
        <v>1.3952150000000001</v>
      </c>
      <c r="AK64" s="17">
        <f>[1]!srE2Rng(AJ$9,$B64)</f>
        <v>1.444</v>
      </c>
      <c r="AL64" s="16">
        <f t="shared" si="7"/>
        <v>0.08</v>
      </c>
      <c r="AM64" s="17">
        <f>[1]!srE2LETe(AO$9,$B64,$C$6)</f>
        <v>0.51849999999999996</v>
      </c>
      <c r="AN64" s="17">
        <f>[1]!srE2LETn(AO$9,$B64,$C$6)</f>
        <v>1.0200000000000001E-3</v>
      </c>
      <c r="AO64" s="17">
        <f>[1]!srE2LETt(AO$9,$B64,$C$6)</f>
        <v>0.51951999999999998</v>
      </c>
      <c r="AP64" s="17">
        <f>[1]!srE2Rng(AO$9,$B64)</f>
        <v>0.70340000000000003</v>
      </c>
    </row>
    <row r="65" spans="2:42">
      <c r="B65" s="48">
        <f>B57*10</f>
        <v>0.1</v>
      </c>
      <c r="C65" s="52">
        <f t="shared" si="0"/>
        <v>23.8</v>
      </c>
      <c r="D65" s="17">
        <f>[1]!srE2LETe(F$9,$B65,$C$6)</f>
        <v>20.860800000000001</v>
      </c>
      <c r="E65" s="17">
        <f>[1]!srE2LETn(F$9,$B65,$C$6)</f>
        <v>4.3905999999999992</v>
      </c>
      <c r="F65" s="17">
        <f>[1]!srE2LETt(F$9,$B65,$C$6)</f>
        <v>25.2514</v>
      </c>
      <c r="G65" s="17">
        <f>[1]!srE2Rng(F$9,$B65)</f>
        <v>4.2484000000000002</v>
      </c>
      <c r="H65" s="52">
        <f t="shared" si="1"/>
        <v>19.700000000000003</v>
      </c>
      <c r="I65" s="17">
        <f>[1]!srE2LETe(K$9,$B65,$C$6)</f>
        <v>14.705500000000001</v>
      </c>
      <c r="J65" s="17">
        <f>[1]!srE2LETn(K$9,$B65,$C$6)</f>
        <v>3.4138500000000001</v>
      </c>
      <c r="K65" s="17">
        <f>[1]!srE2LETt(K$9,$B65,$C$6)</f>
        <v>18.119350000000001</v>
      </c>
      <c r="L65" s="17">
        <f>[1]!srE2Rng(K$9,$B65)</f>
        <v>4.7995000000000001</v>
      </c>
      <c r="M65" s="52">
        <f t="shared" si="2"/>
        <v>13.600000000000001</v>
      </c>
      <c r="N65" s="17">
        <f>[1]!srE2LETe(P$9,$B65,$C$6)</f>
        <v>17.198</v>
      </c>
      <c r="O65" s="17">
        <f>[1]!srE2LETn(P$9,$B65,$C$6)</f>
        <v>1.8057999999999998</v>
      </c>
      <c r="P65" s="17">
        <f>[1]!srE2LETt(P$9,$B65,$C$6)</f>
        <v>19.003799999999998</v>
      </c>
      <c r="Q65" s="17">
        <f>[1]!srE2Rng(P$9,$B65)</f>
        <v>4.1080000000000005</v>
      </c>
      <c r="R65" s="52">
        <f t="shared" si="3"/>
        <v>8.4</v>
      </c>
      <c r="S65" s="17">
        <f>[1]!srE2LETe(U$9,$B65,$C$6)</f>
        <v>13.412000000000001</v>
      </c>
      <c r="T65" s="17">
        <f>[1]!srE2LETn(U$9,$B65,$C$6)</f>
        <v>0.89357999999999993</v>
      </c>
      <c r="U65" s="17">
        <f>[1]!srE2LETt(U$9,$B65,$C$6)</f>
        <v>14.305580000000001</v>
      </c>
      <c r="V65" s="17">
        <f>[1]!srE2Rng(U$9,$B65)</f>
        <v>3.7360000000000002</v>
      </c>
      <c r="W65" s="52">
        <f t="shared" si="4"/>
        <v>4</v>
      </c>
      <c r="X65" s="17">
        <f>[1]!srE2LETe(Z$9,$B65,$C$6)</f>
        <v>8.9440000000000008</v>
      </c>
      <c r="Y65" s="17">
        <f>[1]!srE2LETn(Z$9,$B65,$C$6)</f>
        <v>0.25700000000000001</v>
      </c>
      <c r="Z65" s="17">
        <f>[1]!srE2LETt(Z$9,$B65,$C$6)</f>
        <v>9.2010000000000005</v>
      </c>
      <c r="AA65" s="17">
        <f>[1]!srE2Rng(Z$9,$B65)</f>
        <v>2.76</v>
      </c>
      <c r="AB65" s="52">
        <f t="shared" si="5"/>
        <v>1.2000000000000002</v>
      </c>
      <c r="AC65" s="17">
        <f>[1]!srE2LETe(AE$9,$B65,$C$6)</f>
        <v>4.5449999999999999</v>
      </c>
      <c r="AD65" s="17">
        <f>[1]!srE2LETn(AE$9,$B65,$C$6)</f>
        <v>3.245E-2</v>
      </c>
      <c r="AE65" s="17">
        <f>[1]!srE2LETt(AE$9,$B65,$C$6)</f>
        <v>4.5774499999999998</v>
      </c>
      <c r="AF65" s="17">
        <f>[1]!srE2Rng(AE$9,$B65)</f>
        <v>1.7600000000000002</v>
      </c>
      <c r="AG65" s="52">
        <f t="shared" si="6"/>
        <v>0.4</v>
      </c>
      <c r="AH65" s="17">
        <f>[1]!srE2LETe(AJ$9,$B65,$C$6)</f>
        <v>1.4359999999999999</v>
      </c>
      <c r="AI65" s="17">
        <f>[1]!srE2LETn(AJ$9,$B65,$C$6)</f>
        <v>3.8670000000000002E-3</v>
      </c>
      <c r="AJ65" s="17">
        <f>[1]!srE2LETt(AJ$9,$B65,$C$6)</f>
        <v>1.439867</v>
      </c>
      <c r="AK65" s="17">
        <f>[1]!srE2Rng(AJ$9,$B65)</f>
        <v>1.68</v>
      </c>
      <c r="AL65" s="52">
        <f t="shared" si="7"/>
        <v>0.1</v>
      </c>
      <c r="AM65" s="17">
        <f>[1]!srE2LETe(AO$9,$B65,$C$6)</f>
        <v>0.49469999999999997</v>
      </c>
      <c r="AN65" s="17">
        <f>[1]!srE2LETn(AO$9,$B65,$C$6)</f>
        <v>8.6039999999999999E-4</v>
      </c>
      <c r="AO65" s="17">
        <f>[1]!srE2LETt(AO$9,$B65,$C$6)</f>
        <v>0.49556039999999996</v>
      </c>
      <c r="AP65" s="17">
        <f>[1]!srE2Rng(AO$9,$B65)</f>
        <v>0.86869999999999992</v>
      </c>
    </row>
    <row r="66" spans="2:42">
      <c r="B66" s="48">
        <f>B65*1.5</f>
        <v>0.15000000000000002</v>
      </c>
      <c r="C66" s="52">
        <f t="shared" si="0"/>
        <v>35.700000000000003</v>
      </c>
      <c r="D66" s="17">
        <f>[1]!srE2LETe(F$9,$B66,$C$6)</f>
        <v>24.367600000000003</v>
      </c>
      <c r="E66" s="17">
        <f>[1]!srE2LETn(F$9,$B66,$C$6)</f>
        <v>3.3593199999999999</v>
      </c>
      <c r="F66" s="17">
        <f>[1]!srE2LETt(F$9,$B66,$C$6)</f>
        <v>27.72692</v>
      </c>
      <c r="G66" s="17">
        <f>[1]!srE2Rng(F$9,$B66)</f>
        <v>6.1864000000000008</v>
      </c>
      <c r="H66" s="52">
        <f t="shared" si="1"/>
        <v>29.550000000000004</v>
      </c>
      <c r="I66" s="17">
        <f>[1]!srE2LETe(K$9,$B66,$C$6)</f>
        <v>19.544200000000004</v>
      </c>
      <c r="J66" s="17">
        <f>[1]!srE2LETn(K$9,$B66,$C$6)</f>
        <v>2.5986199999999999</v>
      </c>
      <c r="K66" s="17">
        <f>[1]!srE2LETt(K$9,$B66,$C$6)</f>
        <v>22.14282</v>
      </c>
      <c r="L66" s="17">
        <f>[1]!srE2Rng(K$9,$B66)</f>
        <v>6.9018000000000006</v>
      </c>
      <c r="M66" s="52">
        <f t="shared" si="2"/>
        <v>20.400000000000002</v>
      </c>
      <c r="N66" s="17">
        <f>[1]!srE2LETe(P$9,$B66,$C$6)</f>
        <v>21.784800000000001</v>
      </c>
      <c r="O66" s="17">
        <f>[1]!srE2LETn(P$9,$B66,$C$6)</f>
        <v>1.3579199999999998</v>
      </c>
      <c r="P66" s="17">
        <f>[1]!srE2LETt(P$9,$B66,$C$6)</f>
        <v>23.142720000000001</v>
      </c>
      <c r="Q66" s="17">
        <f>[1]!srE2Rng(P$9,$B66)</f>
        <v>5.4820000000000002</v>
      </c>
      <c r="R66" s="52">
        <f t="shared" si="3"/>
        <v>12.600000000000001</v>
      </c>
      <c r="S66" s="17">
        <f>[1]!srE2LETe(U$9,$B66,$C$6)</f>
        <v>16.952000000000002</v>
      </c>
      <c r="T66" s="17">
        <f>[1]!srE2LETn(U$9,$B66,$C$6)</f>
        <v>0.6639799999999999</v>
      </c>
      <c r="U66" s="17">
        <f>[1]!srE2LETt(U$9,$B66,$C$6)</f>
        <v>17.61598</v>
      </c>
      <c r="V66" s="17">
        <f>[1]!srE2Rng(U$9,$B66)</f>
        <v>4.8540000000000001</v>
      </c>
      <c r="W66" s="52">
        <f t="shared" si="4"/>
        <v>6.0000000000000009</v>
      </c>
      <c r="X66" s="17">
        <f>[1]!srE2LETe(Z$9,$B66,$C$6)</f>
        <v>10.810000000000002</v>
      </c>
      <c r="Y66" s="17">
        <f>[1]!srE2LETn(Z$9,$B66,$C$6)</f>
        <v>0.18869999999999998</v>
      </c>
      <c r="Z66" s="17">
        <f>[1]!srE2LETt(Z$9,$B66,$C$6)</f>
        <v>10.998700000000001</v>
      </c>
      <c r="AA66" s="17">
        <f>[1]!srE2Rng(Z$9,$B66)</f>
        <v>3.6000000000000005</v>
      </c>
      <c r="AB66" s="52">
        <f t="shared" si="5"/>
        <v>1.8000000000000003</v>
      </c>
      <c r="AC66" s="17">
        <f>[1]!srE2LETe(AE$9,$B66,$C$6)</f>
        <v>4.9640000000000004</v>
      </c>
      <c r="AD66" s="17">
        <f>[1]!srE2LETn(AE$9,$B66,$C$6)</f>
        <v>2.3569999999999997E-2</v>
      </c>
      <c r="AE66" s="17">
        <f>[1]!srE2LETt(AE$9,$B66,$C$6)</f>
        <v>4.9875700000000007</v>
      </c>
      <c r="AF66" s="17">
        <f>[1]!srE2Rng(AE$9,$B66)</f>
        <v>2.2900000000000005</v>
      </c>
      <c r="AG66" s="52">
        <f t="shared" si="6"/>
        <v>0.60000000000000009</v>
      </c>
      <c r="AH66" s="17">
        <f>[1]!srE2LETe(AJ$9,$B66,$C$6)</f>
        <v>1.4410000000000001</v>
      </c>
      <c r="AI66" s="17">
        <f>[1]!srE2LETn(AJ$9,$B66,$C$6)</f>
        <v>2.7929999999999995E-3</v>
      </c>
      <c r="AJ66" s="17">
        <f>[1]!srE2LETt(AJ$9,$B66,$C$6)</f>
        <v>1.4437930000000001</v>
      </c>
      <c r="AK66" s="17">
        <f>[1]!srE2Rng(AJ$9,$B66)</f>
        <v>2.2700000000000005</v>
      </c>
      <c r="AL66" s="52">
        <f t="shared" si="7"/>
        <v>0.15000000000000002</v>
      </c>
      <c r="AM66" s="17">
        <f>[1]!srE2LETe(AO$9,$B66,$C$6)</f>
        <v>0.43740000000000001</v>
      </c>
      <c r="AN66" s="17">
        <f>[1]!srE2LETn(AO$9,$B66,$C$6)</f>
        <v>6.2729999999999991E-4</v>
      </c>
      <c r="AO66" s="17">
        <f>[1]!srE2LETt(AO$9,$B66,$C$6)</f>
        <v>0.43802729999999995</v>
      </c>
      <c r="AP66" s="17">
        <f>[1]!srE2Rng(AO$9,$B66)</f>
        <v>1.3200000000000003</v>
      </c>
    </row>
    <row r="67" spans="2:42">
      <c r="B67" s="48">
        <f>B65*2</f>
        <v>0.2</v>
      </c>
      <c r="C67" s="52">
        <f t="shared" si="0"/>
        <v>47.6</v>
      </c>
      <c r="D67" s="17">
        <f>[1]!srE2LETe(F$9,$B67,$C$6)</f>
        <v>29.188000000000002</v>
      </c>
      <c r="E67" s="17">
        <f>[1]!srE2LETn(F$9,$B67,$C$6)</f>
        <v>2.7569199999999996</v>
      </c>
      <c r="F67" s="17">
        <f>[1]!srE2LETt(F$9,$B67,$C$6)</f>
        <v>31.94492</v>
      </c>
      <c r="G67" s="17">
        <f>[1]!srE2Rng(F$9,$B67)</f>
        <v>7.8936000000000011</v>
      </c>
      <c r="H67" s="52">
        <f t="shared" si="1"/>
        <v>39.400000000000006</v>
      </c>
      <c r="I67" s="17">
        <f>[1]!srE2LETe(K$9,$B67,$C$6)</f>
        <v>24.775600000000001</v>
      </c>
      <c r="J67" s="17">
        <f>[1]!srE2LETn(K$9,$B67,$C$6)</f>
        <v>2.12276</v>
      </c>
      <c r="K67" s="17">
        <f>[1]!srE2LETt(K$9,$B67,$C$6)</f>
        <v>26.89836</v>
      </c>
      <c r="L67" s="17">
        <f>[1]!srE2Rng(K$9,$B67)</f>
        <v>8.6240000000000006</v>
      </c>
      <c r="M67" s="52">
        <f t="shared" si="2"/>
        <v>27.200000000000003</v>
      </c>
      <c r="N67" s="17">
        <f>[1]!srE2LETe(P$9,$B67,$C$6)</f>
        <v>25.735599999999998</v>
      </c>
      <c r="O67" s="17">
        <f>[1]!srE2LETn(P$9,$B67,$C$6)</f>
        <v>1.0996000000000001</v>
      </c>
      <c r="P67" s="17">
        <f>[1]!srE2LETt(P$9,$B67,$C$6)</f>
        <v>26.8352</v>
      </c>
      <c r="Q67" s="17">
        <f>[1]!srE2Rng(P$9,$B67)</f>
        <v>6.6508000000000003</v>
      </c>
      <c r="R67" s="52">
        <f t="shared" si="3"/>
        <v>16.8</v>
      </c>
      <c r="S67" s="17">
        <f>[1]!srE2LETe(U$9,$B67,$C$6)</f>
        <v>19.900000000000002</v>
      </c>
      <c r="T67" s="17">
        <f>[1]!srE2LETn(U$9,$B67,$C$6)</f>
        <v>0.53449999999999998</v>
      </c>
      <c r="U67" s="17">
        <f>[1]!srE2LETt(U$9,$B67,$C$6)</f>
        <v>20.4345</v>
      </c>
      <c r="V67" s="17">
        <f>[1]!srE2Rng(U$9,$B67)</f>
        <v>5.798</v>
      </c>
      <c r="W67" s="52">
        <f t="shared" si="4"/>
        <v>8</v>
      </c>
      <c r="X67" s="17">
        <f>[1]!srE2LETe(Z$9,$B67,$C$6)</f>
        <v>12.28</v>
      </c>
      <c r="Y67" s="17">
        <f>[1]!srE2LETn(Z$9,$B67,$C$6)</f>
        <v>0.15079999999999999</v>
      </c>
      <c r="Z67" s="17">
        <f>[1]!srE2LETt(Z$9,$B67,$C$6)</f>
        <v>12.4308</v>
      </c>
      <c r="AA67" s="17">
        <f>[1]!srE2Rng(Z$9,$B67)</f>
        <v>4.33</v>
      </c>
      <c r="AB67" s="52">
        <f t="shared" si="5"/>
        <v>2.4000000000000004</v>
      </c>
      <c r="AC67" s="17">
        <f>[1]!srE2LETe(AE$9,$B67,$C$6)</f>
        <v>5.101</v>
      </c>
      <c r="AD67" s="17">
        <f>[1]!srE2LETn(AE$9,$B67,$C$6)</f>
        <v>1.8744E-2</v>
      </c>
      <c r="AE67" s="17">
        <f>[1]!srE2LETt(AE$9,$B67,$C$6)</f>
        <v>5.1197439999999999</v>
      </c>
      <c r="AF67" s="17">
        <f>[1]!srE2Rng(AE$9,$B67)</f>
        <v>2.7959999999999998</v>
      </c>
      <c r="AG67" s="52">
        <f t="shared" si="6"/>
        <v>0.8</v>
      </c>
      <c r="AH67" s="17">
        <f>[1]!srE2LETe(AJ$9,$B67,$C$6)</f>
        <v>1.3839999999999999</v>
      </c>
      <c r="AI67" s="17">
        <f>[1]!srE2LETn(AJ$9,$B67,$C$6)</f>
        <v>2.209E-3</v>
      </c>
      <c r="AJ67" s="17">
        <f>[1]!srE2LETt(AJ$9,$B67,$C$6)</f>
        <v>1.3862089999999998</v>
      </c>
      <c r="AK67" s="17">
        <f>[1]!srE2Rng(AJ$9,$B67)</f>
        <v>2.88</v>
      </c>
      <c r="AL67" s="52">
        <f t="shared" si="7"/>
        <v>0.2</v>
      </c>
      <c r="AM67" s="17">
        <f>[1]!srE2LETe(AO$9,$B67,$C$6)</f>
        <v>0.39169999999999999</v>
      </c>
      <c r="AN67" s="17">
        <f>[1]!srE2LETn(AO$9,$B67,$C$6)</f>
        <v>4.9899999999999999E-4</v>
      </c>
      <c r="AO67" s="17">
        <f>[1]!srE2LETt(AO$9,$B67,$C$6)</f>
        <v>0.39219900000000002</v>
      </c>
      <c r="AP67" s="17">
        <f>[1]!srE2Rng(AO$9,$B67)</f>
        <v>1.83</v>
      </c>
    </row>
    <row r="68" spans="2:42">
      <c r="B68" s="48">
        <f>B65*3</f>
        <v>0.30000000000000004</v>
      </c>
      <c r="C68" s="52">
        <f t="shared" si="0"/>
        <v>71.400000000000006</v>
      </c>
      <c r="D68" s="17">
        <f>[1]!srE2LETe(F$9,$B68,$C$6)</f>
        <v>39.337200000000003</v>
      </c>
      <c r="E68" s="17">
        <f>[1]!srE2LETn(F$9,$B68,$C$6)</f>
        <v>2.0616999999999996</v>
      </c>
      <c r="F68" s="17">
        <f>[1]!srE2LETt(F$9,$B68,$C$6)</f>
        <v>41.398900000000005</v>
      </c>
      <c r="G68" s="17">
        <f>[1]!srE2Rng(F$9,$B68)</f>
        <v>10.690000000000001</v>
      </c>
      <c r="H68" s="52">
        <f t="shared" si="1"/>
        <v>59.100000000000009</v>
      </c>
      <c r="I68" s="17">
        <f>[1]!srE2LETe(K$9,$B68,$C$6)</f>
        <v>34.353200000000001</v>
      </c>
      <c r="J68" s="17">
        <f>[1]!srE2LETn(K$9,$B68,$C$6)</f>
        <v>1.5807199999999999</v>
      </c>
      <c r="K68" s="17">
        <f>[1]!srE2LETt(K$9,$B68,$C$6)</f>
        <v>35.933920000000001</v>
      </c>
      <c r="L68" s="17">
        <f>[1]!srE2Rng(K$9,$B68)</f>
        <v>11.3202</v>
      </c>
      <c r="M68" s="52">
        <f t="shared" si="2"/>
        <v>40.800000000000004</v>
      </c>
      <c r="N68" s="17">
        <f>[1]!srE2LETe(P$9,$B68,$C$6)</f>
        <v>32.083600000000004</v>
      </c>
      <c r="O68" s="17">
        <f>[1]!srE2LETn(P$9,$B68,$C$6)</f>
        <v>0.81165599999999993</v>
      </c>
      <c r="P68" s="17">
        <f>[1]!srE2LETt(P$9,$B68,$C$6)</f>
        <v>32.895255999999996</v>
      </c>
      <c r="Q68" s="17">
        <f>[1]!srE2Rng(P$9,$B68)</f>
        <v>8.5924000000000014</v>
      </c>
      <c r="R68" s="52">
        <f t="shared" si="3"/>
        <v>25.200000000000003</v>
      </c>
      <c r="S68" s="17">
        <f>[1]!srE2LETe(U$9,$B68,$C$6)</f>
        <v>24.467200000000002</v>
      </c>
      <c r="T68" s="17">
        <f>[1]!srE2LETn(U$9,$B68,$C$6)</f>
        <v>0.39113599999999998</v>
      </c>
      <c r="U68" s="17">
        <f>[1]!srE2LETt(U$9,$B68,$C$6)</f>
        <v>24.858336000000001</v>
      </c>
      <c r="V68" s="17">
        <f>[1]!srE2Rng(U$9,$B68)</f>
        <v>7.3836000000000004</v>
      </c>
      <c r="W68" s="52">
        <f t="shared" si="4"/>
        <v>12.000000000000002</v>
      </c>
      <c r="X68" s="17">
        <f>[1]!srE2LETe(Z$9,$B68,$C$6)</f>
        <v>14.410000000000002</v>
      </c>
      <c r="Y68" s="17">
        <f>[1]!srE2LETn(Z$9,$B68,$C$6)</f>
        <v>0.10919999999999999</v>
      </c>
      <c r="Z68" s="17">
        <f>[1]!srE2LETt(Z$9,$B68,$C$6)</f>
        <v>14.519200000000001</v>
      </c>
      <c r="AA68" s="17">
        <f>[1]!srE2Rng(Z$9,$B68)</f>
        <v>5.6000000000000005</v>
      </c>
      <c r="AB68" s="52">
        <f t="shared" si="5"/>
        <v>3.6000000000000005</v>
      </c>
      <c r="AC68" s="17">
        <f>[1]!srE2LETe(AE$9,$B68,$C$6)</f>
        <v>5.1045999999999996</v>
      </c>
      <c r="AD68" s="17">
        <f>[1]!srE2LETn(AE$9,$B68,$C$6)</f>
        <v>1.3446E-2</v>
      </c>
      <c r="AE68" s="17">
        <f>[1]!srE2LETt(AE$9,$B68,$C$6)</f>
        <v>5.1180459999999997</v>
      </c>
      <c r="AF68" s="17">
        <f>[1]!srE2Rng(AE$9,$B68)</f>
        <v>3.8040000000000007</v>
      </c>
      <c r="AG68" s="52">
        <f t="shared" si="6"/>
        <v>1.2000000000000002</v>
      </c>
      <c r="AH68" s="17">
        <f>[1]!srE2LETe(AJ$9,$B68,$C$6)</f>
        <v>1.24</v>
      </c>
      <c r="AI68" s="17">
        <f>[1]!srE2LETn(AJ$9,$B68,$C$6)</f>
        <v>1.5799999999999998E-3</v>
      </c>
      <c r="AJ68" s="17">
        <f>[1]!srE2LETt(AJ$9,$B68,$C$6)</f>
        <v>1.2415799999999999</v>
      </c>
      <c r="AK68" s="17">
        <f>[1]!srE2Rng(AJ$9,$B68)</f>
        <v>4.1800000000000006</v>
      </c>
      <c r="AL68" s="52">
        <f t="shared" si="7"/>
        <v>0.30000000000000004</v>
      </c>
      <c r="AM68" s="17">
        <f>[1]!srE2LETe(AO$9,$B68,$C$6)</f>
        <v>0.3276</v>
      </c>
      <c r="AN68" s="17">
        <f>[1]!srE2LETn(AO$9,$B68,$C$6)</f>
        <v>3.5949999999999996E-4</v>
      </c>
      <c r="AO68" s="17">
        <f>[1]!srE2LETt(AO$9,$B68,$C$6)</f>
        <v>0.32795950000000001</v>
      </c>
      <c r="AP68" s="17">
        <f>[1]!srE2Rng(AO$9,$B68)</f>
        <v>3.0300000000000007</v>
      </c>
    </row>
    <row r="69" spans="2:42">
      <c r="B69" s="48">
        <f>B65*4</f>
        <v>0.4</v>
      </c>
      <c r="C69" s="52">
        <f t="shared" si="0"/>
        <v>95.2</v>
      </c>
      <c r="D69" s="17">
        <f>[1]!srE2LETe(F$9,$B69,$C$6)</f>
        <v>48.228400000000001</v>
      </c>
      <c r="E69" s="17">
        <f>[1]!srE2LETn(F$9,$B69,$C$6)</f>
        <v>1.6668799999999999</v>
      </c>
      <c r="F69" s="17">
        <f>[1]!srE2LETt(F$9,$B69,$C$6)</f>
        <v>49.89528</v>
      </c>
      <c r="G69" s="17">
        <f>[1]!srE2Rng(F$9,$B69)</f>
        <v>12.927200000000001</v>
      </c>
      <c r="H69" s="52">
        <f t="shared" si="1"/>
        <v>78.800000000000011</v>
      </c>
      <c r="I69" s="17">
        <f>[1]!srE2LETe(K$9,$B69,$C$6)</f>
        <v>42.321600000000004</v>
      </c>
      <c r="J69" s="17">
        <f>[1]!srE2LETn(K$9,$B69,$C$6)</f>
        <v>1.2750799999999998</v>
      </c>
      <c r="K69" s="17">
        <f>[1]!srE2LETt(K$9,$B69,$C$6)</f>
        <v>43.596680000000006</v>
      </c>
      <c r="L69" s="17">
        <f>[1]!srE2Rng(K$9,$B69)</f>
        <v>13.438800000000001</v>
      </c>
      <c r="M69" s="52">
        <f t="shared" si="2"/>
        <v>54.400000000000006</v>
      </c>
      <c r="N69" s="17">
        <f>[1]!srE2LETe(P$9,$B69,$C$6)</f>
        <v>36.963200000000001</v>
      </c>
      <c r="O69" s="17">
        <f>[1]!srE2LETn(P$9,$B69,$C$6)</f>
        <v>0.65002799999999994</v>
      </c>
      <c r="P69" s="17">
        <f>[1]!srE2LETt(P$9,$B69,$C$6)</f>
        <v>37.613227999999999</v>
      </c>
      <c r="Q69" s="17">
        <f>[1]!srE2Rng(P$9,$B69)</f>
        <v>10.250400000000001</v>
      </c>
      <c r="R69" s="52">
        <f t="shared" si="3"/>
        <v>33.6</v>
      </c>
      <c r="S69" s="17">
        <f>[1]!srE2LETe(U$9,$B69,$C$6)</f>
        <v>27.730800000000002</v>
      </c>
      <c r="T69" s="17">
        <f>[1]!srE2LETn(U$9,$B69,$C$6)</f>
        <v>0.31199199999999999</v>
      </c>
      <c r="U69" s="17">
        <f>[1]!srE2LETt(U$9,$B69,$C$6)</f>
        <v>28.042792000000002</v>
      </c>
      <c r="V69" s="17">
        <f>[1]!srE2Rng(U$9,$B69)</f>
        <v>8.7416</v>
      </c>
      <c r="W69" s="52">
        <f t="shared" si="4"/>
        <v>16</v>
      </c>
      <c r="X69" s="17">
        <f>[1]!srE2LETe(Z$9,$B69,$C$6)</f>
        <v>15.84</v>
      </c>
      <c r="Y69" s="17">
        <f>[1]!srE2LETn(Z$9,$B69,$C$6)</f>
        <v>8.6529999999999996E-2</v>
      </c>
      <c r="Z69" s="17">
        <f>[1]!srE2LETt(Z$9,$B69,$C$6)</f>
        <v>15.92653</v>
      </c>
      <c r="AA69" s="17">
        <f>[1]!srE2Rng(Z$9,$B69)</f>
        <v>6.72</v>
      </c>
      <c r="AB69" s="52">
        <f t="shared" si="5"/>
        <v>4.8000000000000007</v>
      </c>
      <c r="AC69" s="17">
        <f>[1]!srE2LETe(AE$9,$B69,$C$6)</f>
        <v>5.0057999999999998</v>
      </c>
      <c r="AD69" s="17">
        <f>[1]!srE2LETn(AE$9,$B69,$C$6)</f>
        <v>1.0612E-2</v>
      </c>
      <c r="AE69" s="17">
        <f>[1]!srE2LETt(AE$9,$B69,$C$6)</f>
        <v>5.0164119999999999</v>
      </c>
      <c r="AF69" s="17">
        <f>[1]!srE2Rng(AE$9,$B69)</f>
        <v>4.8180000000000005</v>
      </c>
      <c r="AG69" s="52">
        <f t="shared" si="6"/>
        <v>1.6</v>
      </c>
      <c r="AH69" s="17">
        <f>[1]!srE2LETe(AJ$9,$B69,$C$6)</f>
        <v>1.111</v>
      </c>
      <c r="AI69" s="17">
        <f>[1]!srE2LETn(AJ$9,$B69,$C$6)</f>
        <v>1.242E-3</v>
      </c>
      <c r="AJ69" s="17">
        <f>[1]!srE2LETt(AJ$9,$B69,$C$6)</f>
        <v>1.112242</v>
      </c>
      <c r="AK69" s="17">
        <f>[1]!srE2Rng(AJ$9,$B69)</f>
        <v>5.65</v>
      </c>
      <c r="AL69" s="52">
        <f t="shared" si="7"/>
        <v>0.4</v>
      </c>
      <c r="AM69" s="17">
        <f>[1]!srE2LETe(AO$9,$B69,$C$6)</f>
        <v>0.28489999999999999</v>
      </c>
      <c r="AN69" s="17">
        <f>[1]!srE2LETn(AO$9,$B69,$C$6)</f>
        <v>2.8390000000000002E-4</v>
      </c>
      <c r="AO69" s="17">
        <f>[1]!srE2LETt(AO$9,$B69,$C$6)</f>
        <v>0.28518389999999999</v>
      </c>
      <c r="AP69" s="17">
        <f>[1]!srE2Rng(AO$9,$B69)</f>
        <v>4.42</v>
      </c>
    </row>
    <row r="70" spans="2:42">
      <c r="B70" s="48">
        <f>B65*5</f>
        <v>0.5</v>
      </c>
      <c r="C70" s="52">
        <f t="shared" si="0"/>
        <v>119</v>
      </c>
      <c r="D70" s="17">
        <f>[1]!srE2LETe(F$9,$B70,$C$6)</f>
        <v>55.667000000000002</v>
      </c>
      <c r="E70" s="17">
        <f>[1]!srE2LETn(F$9,$B70,$C$6)</f>
        <v>1.4065000000000001</v>
      </c>
      <c r="F70" s="17">
        <f>[1]!srE2LETt(F$9,$B70,$C$6)</f>
        <v>57.073500000000003</v>
      </c>
      <c r="G70" s="17">
        <f>[1]!srE2Rng(F$9,$B70)</f>
        <v>14.843</v>
      </c>
      <c r="H70" s="52">
        <f t="shared" si="1"/>
        <v>98.5</v>
      </c>
      <c r="I70" s="17">
        <f>[1]!srE2LETe(K$9,$B70,$C$6)</f>
        <v>48.963000000000001</v>
      </c>
      <c r="J70" s="17">
        <f>[1]!srE2LETn(K$9,$B70,$C$6)</f>
        <v>1.07535</v>
      </c>
      <c r="K70" s="17">
        <f>[1]!srE2LETt(K$9,$B70,$C$6)</f>
        <v>50.038350000000001</v>
      </c>
      <c r="L70" s="17">
        <f>[1]!srE2Rng(K$9,$B70)</f>
        <v>15.248000000000001</v>
      </c>
      <c r="M70" s="52">
        <f t="shared" si="2"/>
        <v>68</v>
      </c>
      <c r="N70" s="17">
        <f>[1]!srE2LETe(P$9,$B70,$C$6)</f>
        <v>40.876000000000005</v>
      </c>
      <c r="O70" s="17">
        <f>[1]!srE2LETn(P$9,$B70,$C$6)</f>
        <v>0.54600000000000004</v>
      </c>
      <c r="P70" s="17">
        <f>[1]!srE2LETt(P$9,$B70,$C$6)</f>
        <v>41.422000000000004</v>
      </c>
      <c r="Q70" s="17">
        <f>[1]!srE2Rng(P$9,$B70)</f>
        <v>11.722</v>
      </c>
      <c r="R70" s="52">
        <f t="shared" si="3"/>
        <v>42</v>
      </c>
      <c r="S70" s="17">
        <f>[1]!srE2LETe(U$9,$B70,$C$6)</f>
        <v>30.122</v>
      </c>
      <c r="T70" s="17">
        <f>[1]!srE2LETn(U$9,$B70,$C$6)</f>
        <v>0.26149999999999995</v>
      </c>
      <c r="U70" s="17">
        <f>[1]!srE2LETt(U$9,$B70,$C$6)</f>
        <v>30.383500000000002</v>
      </c>
      <c r="V70" s="17">
        <f>[1]!srE2Rng(U$9,$B70)</f>
        <v>9.9740000000000002</v>
      </c>
      <c r="W70" s="52">
        <f t="shared" si="4"/>
        <v>20</v>
      </c>
      <c r="X70" s="17">
        <f>[1]!srE2LETe(Z$9,$B70,$C$6)</f>
        <v>16.829999999999998</v>
      </c>
      <c r="Y70" s="17">
        <f>[1]!srE2LETn(Z$9,$B70,$C$6)</f>
        <v>7.2099999999999997E-2</v>
      </c>
      <c r="Z70" s="17">
        <f>[1]!srE2LETt(Z$9,$B70,$C$6)</f>
        <v>16.902099999999997</v>
      </c>
      <c r="AA70" s="17">
        <f>[1]!srE2Rng(Z$9,$B70)</f>
        <v>7.77</v>
      </c>
      <c r="AB70" s="52">
        <f t="shared" si="5"/>
        <v>6</v>
      </c>
      <c r="AC70" s="17">
        <f>[1]!srE2LETe(AE$9,$B70,$C$6)</f>
        <v>4.8899999999999997</v>
      </c>
      <c r="AD70" s="17">
        <f>[1]!srE2LETn(AE$9,$B70,$C$6)</f>
        <v>8.7919999999999995E-3</v>
      </c>
      <c r="AE70" s="17">
        <f>[1]!srE2LETt(AE$9,$B70,$C$6)</f>
        <v>4.8987919999999994</v>
      </c>
      <c r="AF70" s="17">
        <f>[1]!srE2Rng(AE$9,$B70)</f>
        <v>5.86</v>
      </c>
      <c r="AG70" s="52">
        <f t="shared" si="6"/>
        <v>2</v>
      </c>
      <c r="AH70" s="17">
        <f>[1]!srE2LETe(AJ$9,$B70,$C$6)</f>
        <v>1.0049999999999999</v>
      </c>
      <c r="AI70" s="17">
        <f>[1]!srE2LETn(AJ$9,$B70,$C$6)</f>
        <v>1.029E-3</v>
      </c>
      <c r="AJ70" s="17">
        <f>[1]!srE2LETt(AJ$9,$B70,$C$6)</f>
        <v>1.0060289999999998</v>
      </c>
      <c r="AK70" s="17">
        <f>[1]!srE2Rng(AJ$9,$B70)</f>
        <v>7.27</v>
      </c>
      <c r="AL70" s="52">
        <f t="shared" si="7"/>
        <v>0.5</v>
      </c>
      <c r="AM70" s="17">
        <f>[1]!srE2LETe(AO$9,$B70,$C$6)</f>
        <v>0.25430000000000003</v>
      </c>
      <c r="AN70" s="17">
        <f>[1]!srE2LETn(AO$9,$B70,$C$6)</f>
        <v>2.3599999999999999E-4</v>
      </c>
      <c r="AO70" s="17">
        <f>[1]!srE2LETt(AO$9,$B70,$C$6)</f>
        <v>0.25453600000000004</v>
      </c>
      <c r="AP70" s="17">
        <f>[1]!srE2Rng(AO$9,$B70)</f>
        <v>6.01</v>
      </c>
    </row>
    <row r="71" spans="2:42">
      <c r="B71" s="48">
        <f>B65*6</f>
        <v>0.60000000000000009</v>
      </c>
      <c r="C71" s="52">
        <f t="shared" si="0"/>
        <v>142.80000000000001</v>
      </c>
      <c r="D71" s="17">
        <f>[1]!srE2LETe(F$9,$B71,$C$6)</f>
        <v>61.8964</v>
      </c>
      <c r="E71" s="17">
        <f>[1]!srE2LETn(F$9,$B71,$C$6)</f>
        <v>1.2230799999999999</v>
      </c>
      <c r="F71" s="17">
        <f>[1]!srE2LETt(F$9,$B71,$C$6)</f>
        <v>63.119480000000003</v>
      </c>
      <c r="G71" s="17">
        <f>[1]!srE2Rng(F$9,$B71)</f>
        <v>16.537600000000001</v>
      </c>
      <c r="H71" s="52">
        <f t="shared" si="1"/>
        <v>118.20000000000002</v>
      </c>
      <c r="I71" s="17">
        <f>[1]!srE2LETe(K$9,$B71,$C$6)</f>
        <v>54.523000000000003</v>
      </c>
      <c r="J71" s="17">
        <f>[1]!srE2LETn(K$9,$B71,$C$6)</f>
        <v>0.93330999999999986</v>
      </c>
      <c r="K71" s="17">
        <f>[1]!srE2LETt(K$9,$B71,$C$6)</f>
        <v>55.456310000000002</v>
      </c>
      <c r="L71" s="17">
        <f>[1]!srE2Rng(K$9,$B71)</f>
        <v>16.849599999999999</v>
      </c>
      <c r="M71" s="52">
        <f t="shared" si="2"/>
        <v>81.600000000000009</v>
      </c>
      <c r="N71" s="17">
        <f>[1]!srE2LETe(P$9,$B71,$C$6)</f>
        <v>44.142400000000002</v>
      </c>
      <c r="O71" s="17">
        <f>[1]!srE2LETn(P$9,$B71,$C$6)</f>
        <v>0.47281999999999996</v>
      </c>
      <c r="P71" s="17">
        <f>[1]!srE2LETt(P$9,$B71,$C$6)</f>
        <v>44.615220000000001</v>
      </c>
      <c r="Q71" s="17">
        <f>[1]!srE2Rng(P$9,$B71)</f>
        <v>13.082000000000001</v>
      </c>
      <c r="R71" s="52">
        <f t="shared" si="3"/>
        <v>50.400000000000006</v>
      </c>
      <c r="S71" s="17">
        <f>[1]!srE2LETe(U$9,$B71,$C$6)</f>
        <v>31.994400000000002</v>
      </c>
      <c r="T71" s="17">
        <f>[1]!srE2LETn(U$9,$B71,$C$6)</f>
        <v>0.22534799999999999</v>
      </c>
      <c r="U71" s="17">
        <f>[1]!srE2LETt(U$9,$B71,$C$6)</f>
        <v>32.219748000000003</v>
      </c>
      <c r="V71" s="17">
        <f>[1]!srE2Rng(U$9,$B71)</f>
        <v>11.132000000000001</v>
      </c>
      <c r="W71" s="52">
        <f t="shared" si="4"/>
        <v>24.000000000000004</v>
      </c>
      <c r="X71" s="17">
        <f>[1]!srE2LETe(Z$9,$B71,$C$6)</f>
        <v>17.5</v>
      </c>
      <c r="Y71" s="17">
        <f>[1]!srE2LETn(Z$9,$B71,$C$6)</f>
        <v>6.216399999999999E-2</v>
      </c>
      <c r="Z71" s="17">
        <f>[1]!srE2LETt(Z$9,$B71,$C$6)</f>
        <v>17.562163999999999</v>
      </c>
      <c r="AA71" s="17">
        <f>[1]!srE2Rng(Z$9,$B71)</f>
        <v>8.766</v>
      </c>
      <c r="AB71" s="52">
        <f t="shared" si="5"/>
        <v>7.2000000000000011</v>
      </c>
      <c r="AC71" s="17">
        <f>[1]!srE2LETe(AE$9,$B71,$C$6)</f>
        <v>4.7766000000000002</v>
      </c>
      <c r="AD71" s="17">
        <f>[1]!srE2LETn(AE$9,$B71,$C$6)</f>
        <v>7.5603999999999992E-3</v>
      </c>
      <c r="AE71" s="17">
        <f>[1]!srE2LETt(AE$9,$B71,$C$6)</f>
        <v>4.7841604000000002</v>
      </c>
      <c r="AF71" s="17">
        <f>[1]!srE2Rng(AE$9,$B71)</f>
        <v>6.9220000000000006</v>
      </c>
      <c r="AG71" s="52">
        <f t="shared" si="6"/>
        <v>2.4000000000000004</v>
      </c>
      <c r="AH71" s="17">
        <f>[1]!srE2LETe(AJ$9,$B71,$C$6)</f>
        <v>0.91952</v>
      </c>
      <c r="AI71" s="17">
        <f>[1]!srE2LETn(AJ$9,$B71,$C$6)</f>
        <v>8.8341999999999989E-4</v>
      </c>
      <c r="AJ71" s="17">
        <f>[1]!srE2LETt(AJ$9,$B71,$C$6)</f>
        <v>0.92040341999999997</v>
      </c>
      <c r="AK71" s="17">
        <f>[1]!srE2Rng(AJ$9,$B71)</f>
        <v>9.0660000000000007</v>
      </c>
      <c r="AL71" s="52">
        <f t="shared" si="7"/>
        <v>0.60000000000000009</v>
      </c>
      <c r="AM71" s="17">
        <f>[1]!srE2LETe(AO$9,$B71,$C$6)</f>
        <v>0.23109999999999997</v>
      </c>
      <c r="AN71" s="17">
        <f>[1]!srE2LETn(AO$9,$B71,$C$6)</f>
        <v>2.0269999999999997E-4</v>
      </c>
      <c r="AO71" s="17">
        <f>[1]!srE2LETt(AO$9,$B71,$C$6)</f>
        <v>0.23130269999999997</v>
      </c>
      <c r="AP71" s="17">
        <f>[1]!srE2Rng(AO$9,$B71)</f>
        <v>7.7700000000000014</v>
      </c>
    </row>
    <row r="72" spans="2:42">
      <c r="B72" s="48">
        <f>B65*8</f>
        <v>0.8</v>
      </c>
      <c r="C72" s="52">
        <f t="shared" si="0"/>
        <v>190.4</v>
      </c>
      <c r="D72" s="17">
        <f>[1]!srE2LETe(F$9,$B72,$C$6)</f>
        <v>71.8536</v>
      </c>
      <c r="E72" s="17">
        <f>[1]!srE2LETn(F$9,$B72,$C$6)</f>
        <v>0.97893199999999991</v>
      </c>
      <c r="F72" s="17">
        <f>[1]!srE2LETt(F$9,$B72,$C$6)</f>
        <v>72.832532</v>
      </c>
      <c r="G72" s="17">
        <f>[1]!srE2Rng(F$9,$B72)</f>
        <v>19.538800000000002</v>
      </c>
      <c r="H72" s="52">
        <f t="shared" si="1"/>
        <v>157.60000000000002</v>
      </c>
      <c r="I72" s="17">
        <f>[1]!srE2LETe(K$9,$B72,$C$6)</f>
        <v>63.2468</v>
      </c>
      <c r="J72" s="17">
        <f>[1]!srE2LETn(K$9,$B72,$C$6)</f>
        <v>0.74443999999999999</v>
      </c>
      <c r="K72" s="17">
        <f>[1]!srE2LETt(K$9,$B72,$C$6)</f>
        <v>63.991240000000005</v>
      </c>
      <c r="L72" s="17">
        <f>[1]!srE2Rng(K$9,$B72)</f>
        <v>19.679200000000002</v>
      </c>
      <c r="M72" s="52">
        <f t="shared" si="2"/>
        <v>108.80000000000001</v>
      </c>
      <c r="N72" s="17">
        <f>[1]!srE2LETe(P$9,$B72,$C$6)</f>
        <v>49.428800000000003</v>
      </c>
      <c r="O72" s="17">
        <f>[1]!srE2LETn(P$9,$B72,$C$6)</f>
        <v>0.37525199999999997</v>
      </c>
      <c r="P72" s="17">
        <f>[1]!srE2LETt(P$9,$B72,$C$6)</f>
        <v>49.804051999999999</v>
      </c>
      <c r="Q72" s="17">
        <f>[1]!srE2Rng(P$9,$B72)</f>
        <v>15.5556</v>
      </c>
      <c r="R72" s="52">
        <f t="shared" si="3"/>
        <v>67.2</v>
      </c>
      <c r="S72" s="17">
        <f>[1]!srE2LETe(U$9,$B72,$C$6)</f>
        <v>34.6616</v>
      </c>
      <c r="T72" s="17">
        <f>[1]!srE2LETn(U$9,$B72,$C$6)</f>
        <v>0.17834800000000001</v>
      </c>
      <c r="U72" s="17">
        <f>[1]!srE2LETt(U$9,$B72,$C$6)</f>
        <v>34.839948000000007</v>
      </c>
      <c r="V72" s="17">
        <f>[1]!srE2Rng(U$9,$B72)</f>
        <v>13.2784</v>
      </c>
      <c r="W72" s="52">
        <f t="shared" si="4"/>
        <v>32</v>
      </c>
      <c r="X72" s="17">
        <f>[1]!srE2LETe(Z$9,$B72,$C$6)</f>
        <v>18.257999999999999</v>
      </c>
      <c r="Y72" s="17">
        <f>[1]!srE2LETn(Z$9,$B72,$C$6)</f>
        <v>4.8876000000000003E-2</v>
      </c>
      <c r="Z72" s="17">
        <f>[1]!srE2LETt(Z$9,$B72,$C$6)</f>
        <v>18.306875999999999</v>
      </c>
      <c r="AA72" s="17">
        <f>[1]!srE2Rng(Z$9,$B72)</f>
        <v>10.682</v>
      </c>
      <c r="AB72" s="52">
        <f t="shared" si="5"/>
        <v>9.6000000000000014</v>
      </c>
      <c r="AC72" s="17">
        <f>[1]!srE2LETe(AE$9,$B72,$C$6)</f>
        <v>4.5636000000000001</v>
      </c>
      <c r="AD72" s="17">
        <f>[1]!srE2LETn(AE$9,$B72,$C$6)</f>
        <v>5.9265999999999998E-3</v>
      </c>
      <c r="AE72" s="17">
        <f>[1]!srE2LETt(AE$9,$B72,$C$6)</f>
        <v>4.5695266000000005</v>
      </c>
      <c r="AF72" s="17">
        <f>[1]!srE2Rng(AE$9,$B72)</f>
        <v>9.1340000000000003</v>
      </c>
      <c r="AG72" s="52">
        <f t="shared" si="6"/>
        <v>3.2</v>
      </c>
      <c r="AH72" s="17">
        <f>[1]!srE2LETe(AJ$9,$B72,$C$6)</f>
        <v>0.78873999999999989</v>
      </c>
      <c r="AI72" s="17">
        <f>[1]!srE2LETn(AJ$9,$B72,$C$6)</f>
        <v>6.9025999999999994E-4</v>
      </c>
      <c r="AJ72" s="17">
        <f>[1]!srE2LETt(AJ$9,$B72,$C$6)</f>
        <v>0.78943025999999994</v>
      </c>
      <c r="AK72" s="17">
        <f>[1]!srE2Rng(AJ$9,$B72)</f>
        <v>13.112000000000002</v>
      </c>
      <c r="AL72" s="52">
        <f t="shared" si="7"/>
        <v>0.8</v>
      </c>
      <c r="AM72" s="17">
        <f>[1]!srE2LETe(AO$9,$B72,$C$6)</f>
        <v>0.1978</v>
      </c>
      <c r="AN72" s="17">
        <f>[1]!srE2LETn(AO$9,$B72,$C$6)</f>
        <v>1.5919999999999999E-4</v>
      </c>
      <c r="AO72" s="17">
        <f>[1]!srE2LETt(AO$9,$B72,$C$6)</f>
        <v>0.1979592</v>
      </c>
      <c r="AP72" s="17">
        <f>[1]!srE2Rng(AO$9,$B72)</f>
        <v>11.79</v>
      </c>
    </row>
    <row r="73" spans="2:42">
      <c r="B73" s="48">
        <f>B65*10</f>
        <v>1</v>
      </c>
      <c r="C73" s="53">
        <f t="shared" ref="C73:C94" si="8">$B73*D$20</f>
        <v>238</v>
      </c>
      <c r="D73" s="17">
        <f>[1]!srE2LETe(F$9,$B73,$C$6)</f>
        <v>79.674000000000007</v>
      </c>
      <c r="E73" s="17">
        <f>[1]!srE2LETn(F$9,$B73,$C$6)</f>
        <v>0.820824</v>
      </c>
      <c r="F73" s="17">
        <f>[1]!srE2LETt(F$9,$B73,$C$6)</f>
        <v>80.494824000000008</v>
      </c>
      <c r="G73" s="17">
        <f>[1]!srE2Rng(F$9,$B73)</f>
        <v>22.206800000000001</v>
      </c>
      <c r="H73" s="53">
        <f t="shared" si="1"/>
        <v>197</v>
      </c>
      <c r="I73" s="17">
        <f>[1]!srE2LETe(K$9,$B73,$C$6)</f>
        <v>69.790999999999997</v>
      </c>
      <c r="J73" s="17">
        <f>[1]!srE2LETn(K$9,$B73,$C$6)</f>
        <v>0.62351499999999993</v>
      </c>
      <c r="K73" s="17">
        <f>[1]!srE2LETt(K$9,$B73,$C$6)</f>
        <v>70.414514999999994</v>
      </c>
      <c r="L73" s="17">
        <f>[1]!srE2Rng(K$9,$B73)</f>
        <v>22.193999999999999</v>
      </c>
      <c r="M73" s="53">
        <f t="shared" si="2"/>
        <v>136</v>
      </c>
      <c r="N73" s="17">
        <f>[1]!srE2LETe(P$9,$B73,$C$6)</f>
        <v>53.578000000000003</v>
      </c>
      <c r="O73" s="17">
        <f>[1]!srE2LETn(P$9,$B73,$C$6)</f>
        <v>0.31319999999999998</v>
      </c>
      <c r="P73" s="17">
        <f>[1]!srE2LETt(P$9,$B73,$C$6)</f>
        <v>53.891199999999998</v>
      </c>
      <c r="Q73" s="17">
        <f>[1]!srE2Rng(P$9,$B73)</f>
        <v>17.809999999999999</v>
      </c>
      <c r="R73" s="53">
        <f t="shared" si="3"/>
        <v>84</v>
      </c>
      <c r="S73" s="17">
        <f>[1]!srE2LETe(U$9,$B73,$C$6)</f>
        <v>36.49</v>
      </c>
      <c r="T73" s="17">
        <f>[1]!srE2LETn(U$9,$B73,$C$6)</f>
        <v>0.14863999999999999</v>
      </c>
      <c r="U73" s="17">
        <f>[1]!srE2LETt(U$9,$B73,$C$6)</f>
        <v>36.638640000000002</v>
      </c>
      <c r="V73" s="17">
        <f>[1]!srE2Rng(U$9,$B73)</f>
        <v>15.298</v>
      </c>
      <c r="W73" s="53">
        <f t="shared" si="4"/>
        <v>40</v>
      </c>
      <c r="X73" s="17">
        <f>[1]!srE2LETe(Z$9,$B73,$C$6)</f>
        <v>18.57</v>
      </c>
      <c r="Y73" s="17">
        <f>[1]!srE2LETn(Z$9,$B73,$C$6)</f>
        <v>4.0509999999999997E-2</v>
      </c>
      <c r="Z73" s="17">
        <f>[1]!srE2LETt(Z$9,$B73,$C$6)</f>
        <v>18.610510000000001</v>
      </c>
      <c r="AA73" s="17">
        <f>[1]!srE2Rng(Z$9,$B73)</f>
        <v>12.54</v>
      </c>
      <c r="AB73" s="53">
        <f t="shared" si="5"/>
        <v>12</v>
      </c>
      <c r="AC73" s="17">
        <f>[1]!srE2LETe(AE$9,$B73,$C$6)</f>
        <v>4.37</v>
      </c>
      <c r="AD73" s="17">
        <f>[1]!srE2LETn(AE$9,$B73,$C$6)</f>
        <v>4.8900000000000002E-3</v>
      </c>
      <c r="AE73" s="17">
        <f>[1]!srE2LETt(AE$9,$B73,$C$6)</f>
        <v>4.3748899999999997</v>
      </c>
      <c r="AF73" s="17">
        <f>[1]!srE2Rng(AE$9,$B73)</f>
        <v>11.44</v>
      </c>
      <c r="AG73" s="53">
        <f t="shared" si="6"/>
        <v>4</v>
      </c>
      <c r="AH73" s="17">
        <f>[1]!srE2LETe(AJ$9,$B73,$C$6)</f>
        <v>0.69469999999999998</v>
      </c>
      <c r="AI73" s="17">
        <f>[1]!srE2LETn(AJ$9,$B73,$C$6)</f>
        <v>5.6939999999999996E-4</v>
      </c>
      <c r="AJ73" s="17">
        <f>[1]!srE2LETt(AJ$9,$B73,$C$6)</f>
        <v>0.69526940000000004</v>
      </c>
      <c r="AK73" s="17">
        <f>[1]!srE2Rng(AJ$9,$B73)</f>
        <v>17.77</v>
      </c>
      <c r="AL73" s="53">
        <f t="shared" si="7"/>
        <v>1</v>
      </c>
      <c r="AM73" s="17">
        <f>[1]!srE2LETe(AO$9,$B73,$C$6)</f>
        <v>0.17469999999999999</v>
      </c>
      <c r="AN73" s="17">
        <f>[1]!srE2LETn(AO$9,$B73,$C$6)</f>
        <v>1.317E-4</v>
      </c>
      <c r="AO73" s="17">
        <f>[1]!srE2LETt(AO$9,$B73,$C$6)</f>
        <v>0.17483170000000001</v>
      </c>
      <c r="AP73" s="17">
        <f>[1]!srE2Rng(AO$9,$B73)</f>
        <v>16.399999999999999</v>
      </c>
    </row>
    <row r="74" spans="2:42">
      <c r="B74" s="48">
        <f>B73*1.5</f>
        <v>1.5</v>
      </c>
      <c r="C74" s="53">
        <f t="shared" si="8"/>
        <v>357</v>
      </c>
      <c r="D74" s="17">
        <f>[1]!srE2LETe(F$9,$B74,$C$6)</f>
        <v>93.921999999999997</v>
      </c>
      <c r="E74" s="17">
        <f>[1]!srE2LETn(F$9,$B74,$C$6)</f>
        <v>0.59204400000000001</v>
      </c>
      <c r="F74" s="17">
        <f>[1]!srE2LETt(F$9,$B74,$C$6)</f>
        <v>94.514043999999998</v>
      </c>
      <c r="G74" s="17">
        <f>[1]!srE2Rng(F$9,$B74)</f>
        <v>28.046399999999998</v>
      </c>
      <c r="H74" s="53">
        <f t="shared" si="1"/>
        <v>295.5</v>
      </c>
      <c r="I74" s="17">
        <f>[1]!srE2LETe(K$9,$B74,$C$6)</f>
        <v>80.913199999999989</v>
      </c>
      <c r="J74" s="17">
        <f>[1]!srE2LETn(K$9,$B74,$C$6)</f>
        <v>0.44916800000000001</v>
      </c>
      <c r="K74" s="17">
        <f>[1]!srE2LETt(K$9,$B74,$C$6)</f>
        <v>81.362367999999989</v>
      </c>
      <c r="L74" s="17">
        <f>[1]!srE2Rng(K$9,$B74)</f>
        <v>27.7606</v>
      </c>
      <c r="M74" s="53">
        <f t="shared" si="2"/>
        <v>204</v>
      </c>
      <c r="N74" s="17">
        <f>[1]!srE2LETe(P$9,$B74,$C$6)</f>
        <v>60.933199999999999</v>
      </c>
      <c r="O74" s="17">
        <f>[1]!srE2LETn(P$9,$B74,$C$6)</f>
        <v>0.22460800000000003</v>
      </c>
      <c r="P74" s="17">
        <f>[1]!srE2LETt(P$9,$B74,$C$6)</f>
        <v>61.157808000000003</v>
      </c>
      <c r="Q74" s="17">
        <f>[1]!srE2Rng(P$9,$B74)</f>
        <v>22.878399999999999</v>
      </c>
      <c r="R74" s="53">
        <f t="shared" si="3"/>
        <v>126</v>
      </c>
      <c r="S74" s="17">
        <f>[1]!srE2LETe(U$9,$B74,$C$6)</f>
        <v>39.251999999999995</v>
      </c>
      <c r="T74" s="17">
        <f>[1]!srE2LETn(U$9,$B74,$C$6)</f>
        <v>0.10594000000000001</v>
      </c>
      <c r="U74" s="17">
        <f>[1]!srE2LETt(U$9,$B74,$C$6)</f>
        <v>39.357939999999999</v>
      </c>
      <c r="V74" s="17">
        <f>[1]!srE2Rng(U$9,$B74)</f>
        <v>20.033999999999999</v>
      </c>
      <c r="W74" s="53">
        <f t="shared" si="4"/>
        <v>60</v>
      </c>
      <c r="X74" s="17">
        <f>[1]!srE2LETe(Z$9,$B74,$C$6)</f>
        <v>18.510000000000002</v>
      </c>
      <c r="Y74" s="17">
        <f>[1]!srE2LETn(Z$9,$B74,$C$6)</f>
        <v>2.8740000000000002E-2</v>
      </c>
      <c r="Z74" s="17">
        <f>[1]!srE2LETt(Z$9,$B74,$C$6)</f>
        <v>18.538740000000001</v>
      </c>
      <c r="AA74" s="17">
        <f>[1]!srE2Rng(Z$9,$B74)</f>
        <v>17.16</v>
      </c>
      <c r="AB74" s="53">
        <f t="shared" si="5"/>
        <v>18</v>
      </c>
      <c r="AC74" s="17">
        <f>[1]!srE2LETe(AE$9,$B74,$C$6)</f>
        <v>3.9470000000000001</v>
      </c>
      <c r="AD74" s="17">
        <f>[1]!srE2LETn(AE$9,$B74,$C$6)</f>
        <v>3.4529999999999999E-3</v>
      </c>
      <c r="AE74" s="17">
        <f>[1]!srE2LETt(AE$9,$B74,$C$6)</f>
        <v>3.950453</v>
      </c>
      <c r="AF74" s="17">
        <f>[1]!srE2Rng(AE$9,$B74)</f>
        <v>17.66</v>
      </c>
      <c r="AG74" s="53">
        <f t="shared" si="6"/>
        <v>6</v>
      </c>
      <c r="AH74" s="17">
        <f>[1]!srE2LETe(AJ$9,$B74,$C$6)</f>
        <v>0.54459999999999997</v>
      </c>
      <c r="AI74" s="17">
        <f>[1]!srE2LETn(AJ$9,$B74,$C$6)</f>
        <v>4.0099999999999999E-4</v>
      </c>
      <c r="AJ74" s="17">
        <f>[1]!srE2LETt(AJ$9,$B74,$C$6)</f>
        <v>0.54500099999999996</v>
      </c>
      <c r="AK74" s="17">
        <f>[1]!srE2Rng(AJ$9,$B74)</f>
        <v>31.87</v>
      </c>
      <c r="AL74" s="53">
        <f t="shared" si="7"/>
        <v>1.5</v>
      </c>
      <c r="AM74" s="17">
        <f>[1]!srE2LETe(AO$9,$B74,$C$6)</f>
        <v>0.13539999999999999</v>
      </c>
      <c r="AN74" s="17">
        <f>[1]!srE2LETn(AO$9,$B74,$C$6)</f>
        <v>9.3179999999999999E-5</v>
      </c>
      <c r="AO74" s="17">
        <f>[1]!srE2LETt(AO$9,$B74,$C$6)</f>
        <v>0.13549317999999999</v>
      </c>
      <c r="AP74" s="17">
        <f>[1]!srE2Rng(AO$9,$B74)</f>
        <v>30.43</v>
      </c>
    </row>
    <row r="75" spans="2:42">
      <c r="B75" s="48">
        <f>B73*2</f>
        <v>2</v>
      </c>
      <c r="C75" s="53">
        <f t="shared" si="8"/>
        <v>476</v>
      </c>
      <c r="D75" s="17">
        <f>[1]!srE2LETe(F$9,$B75,$C$6)</f>
        <v>103.72</v>
      </c>
      <c r="E75" s="17">
        <f>[1]!srE2LETn(F$9,$B75,$C$6)</f>
        <v>0.46888800000000003</v>
      </c>
      <c r="F75" s="17">
        <f>[1]!srE2LETt(F$9,$B75,$C$6)</f>
        <v>104.18888800000001</v>
      </c>
      <c r="G75" s="17">
        <f>[1]!srE2Rng(F$9,$B75)</f>
        <v>33.186399999999999</v>
      </c>
      <c r="H75" s="53">
        <f t="shared" si="1"/>
        <v>394</v>
      </c>
      <c r="I75" s="17">
        <f>[1]!srE2LETe(K$9,$B75,$C$6)</f>
        <v>87.799599999999998</v>
      </c>
      <c r="J75" s="17">
        <f>[1]!srE2LETn(K$9,$B75,$C$6)</f>
        <v>0.35460799999999998</v>
      </c>
      <c r="K75" s="17">
        <f>[1]!srE2LETt(K$9,$B75,$C$6)</f>
        <v>88.154207999999997</v>
      </c>
      <c r="L75" s="17">
        <f>[1]!srE2Rng(K$9,$B75)</f>
        <v>32.754799999999996</v>
      </c>
      <c r="M75" s="53">
        <f t="shared" si="2"/>
        <v>272</v>
      </c>
      <c r="N75" s="17">
        <f>[1]!srE2LETe(P$9,$B75,$C$6)</f>
        <v>65.633600000000001</v>
      </c>
      <c r="O75" s="17">
        <f>[1]!srE2LETn(P$9,$B75,$C$6)</f>
        <v>0.17663999999999999</v>
      </c>
      <c r="P75" s="17">
        <f>[1]!srE2LETt(P$9,$B75,$C$6)</f>
        <v>65.810239999999993</v>
      </c>
      <c r="Q75" s="17">
        <f>[1]!srE2Rng(P$9,$B75)</f>
        <v>27.481999999999999</v>
      </c>
      <c r="R75" s="53">
        <f t="shared" si="3"/>
        <v>168</v>
      </c>
      <c r="S75" s="17">
        <f>[1]!srE2LETe(U$9,$B75,$C$6)</f>
        <v>40.667999999999999</v>
      </c>
      <c r="T75" s="17">
        <f>[1]!srE2LETn(U$9,$B75,$C$6)</f>
        <v>8.3084000000000005E-2</v>
      </c>
      <c r="U75" s="17">
        <f>[1]!srE2LETt(U$9,$B75,$C$6)</f>
        <v>40.751083999999999</v>
      </c>
      <c r="V75" s="17">
        <f>[1]!srE2Rng(U$9,$B75)</f>
        <v>24.548000000000002</v>
      </c>
      <c r="W75" s="53">
        <f t="shared" si="4"/>
        <v>80</v>
      </c>
      <c r="X75" s="17">
        <f>[1]!srE2LETe(Z$9,$B75,$C$6)</f>
        <v>18.04</v>
      </c>
      <c r="Y75" s="17">
        <f>[1]!srE2LETn(Z$9,$B75,$C$6)</f>
        <v>2.248E-2</v>
      </c>
      <c r="Z75" s="17">
        <f>[1]!srE2LETt(Z$9,$B75,$C$6)</f>
        <v>18.062480000000001</v>
      </c>
      <c r="AA75" s="17">
        <f>[1]!srE2Rng(Z$9,$B75)</f>
        <v>21.86</v>
      </c>
      <c r="AB75" s="53">
        <f t="shared" si="5"/>
        <v>24</v>
      </c>
      <c r="AC75" s="17">
        <f>[1]!srE2LETe(AE$9,$B75,$C$6)</f>
        <v>3.5891999999999999</v>
      </c>
      <c r="AD75" s="17">
        <f>[1]!srE2LETn(AE$9,$B75,$C$6)</f>
        <v>2.6976000000000001E-3</v>
      </c>
      <c r="AE75" s="17">
        <f>[1]!srE2LETt(AE$9,$B75,$C$6)</f>
        <v>3.5918975999999998</v>
      </c>
      <c r="AF75" s="17">
        <f>[1]!srE2Rng(AE$9,$B75)</f>
        <v>24.538</v>
      </c>
      <c r="AG75" s="53">
        <f t="shared" si="6"/>
        <v>8</v>
      </c>
      <c r="AH75" s="17">
        <f>[1]!srE2LETe(AJ$9,$B75,$C$6)</f>
        <v>0.45450000000000002</v>
      </c>
      <c r="AI75" s="17">
        <f>[1]!srE2LETn(AJ$9,$B75,$C$6)</f>
        <v>3.121E-4</v>
      </c>
      <c r="AJ75" s="17">
        <f>[1]!srE2LETt(AJ$9,$B75,$C$6)</f>
        <v>0.4548121</v>
      </c>
      <c r="AK75" s="17">
        <f>[1]!srE2Rng(AJ$9,$B75)</f>
        <v>49.23</v>
      </c>
      <c r="AL75" s="53">
        <f t="shared" si="7"/>
        <v>2</v>
      </c>
      <c r="AM75" s="17">
        <f>[1]!srE2LETe(AO$9,$B75,$C$6)</f>
        <v>0.1118</v>
      </c>
      <c r="AN75" s="17">
        <f>[1]!srE2LETn(AO$9,$B75,$C$6)</f>
        <v>7.2730000000000003E-5</v>
      </c>
      <c r="AO75" s="17">
        <f>[1]!srE2LETt(AO$9,$B75,$C$6)</f>
        <v>0.11187272999999999</v>
      </c>
      <c r="AP75" s="17">
        <f>[1]!srE2Rng(AO$9,$B75)</f>
        <v>47.92</v>
      </c>
    </row>
    <row r="76" spans="2:42">
      <c r="B76" s="48">
        <f>B73*3</f>
        <v>3</v>
      </c>
      <c r="C76" s="53">
        <f t="shared" si="8"/>
        <v>714</v>
      </c>
      <c r="D76" s="17">
        <f>[1]!srE2LETe(F$9,$B76,$C$6)</f>
        <v>113.236</v>
      </c>
      <c r="E76" s="17">
        <f>[1]!srE2LETn(F$9,$B76,$C$6)</f>
        <v>0.33518800000000004</v>
      </c>
      <c r="F76" s="17">
        <f>[1]!srE2LETt(F$9,$B76,$C$6)</f>
        <v>113.57118800000001</v>
      </c>
      <c r="G76" s="17">
        <f>[1]!srE2Rng(F$9,$B76)</f>
        <v>42.547800000000002</v>
      </c>
      <c r="H76" s="53">
        <f t="shared" si="1"/>
        <v>591</v>
      </c>
      <c r="I76" s="17">
        <f>[1]!srE2LETe(K$9,$B76,$C$6)</f>
        <v>92.829599999999999</v>
      </c>
      <c r="J76" s="17">
        <f>[1]!srE2LETn(K$9,$B76,$C$6)</f>
        <v>0.25320199999999998</v>
      </c>
      <c r="K76" s="17">
        <f>[1]!srE2LETt(K$9,$B76,$C$6)</f>
        <v>93.082801999999987</v>
      </c>
      <c r="L76" s="17">
        <f>[1]!srE2Rng(K$9,$B76)</f>
        <v>42.062399999999997</v>
      </c>
      <c r="M76" s="53">
        <f t="shared" si="2"/>
        <v>408</v>
      </c>
      <c r="N76" s="17">
        <f>[1]!srE2LETe(P$9,$B76,$C$6)</f>
        <v>68.777199999999993</v>
      </c>
      <c r="O76" s="17">
        <f>[1]!srE2LETn(P$9,$B76,$C$6)</f>
        <v>0.125664</v>
      </c>
      <c r="P76" s="17">
        <f>[1]!srE2LETt(P$9,$B76,$C$6)</f>
        <v>68.902863999999994</v>
      </c>
      <c r="Q76" s="17">
        <f>[1]!srE2Rng(P$9,$B76)</f>
        <v>36.129199999999997</v>
      </c>
      <c r="R76" s="53">
        <f t="shared" si="3"/>
        <v>252</v>
      </c>
      <c r="S76" s="17">
        <f>[1]!srE2LETe(U$9,$B76,$C$6)</f>
        <v>40.643999999999998</v>
      </c>
      <c r="T76" s="17">
        <f>[1]!srE2LETn(U$9,$B76,$C$6)</f>
        <v>5.8868799999999999E-2</v>
      </c>
      <c r="U76" s="17">
        <f>[1]!srE2LETt(U$9,$B76,$C$6)</f>
        <v>40.702868799999997</v>
      </c>
      <c r="V76" s="17">
        <f>[1]!srE2Rng(U$9,$B76)</f>
        <v>33.401999999999994</v>
      </c>
      <c r="W76" s="53">
        <f t="shared" si="4"/>
        <v>120</v>
      </c>
      <c r="X76" s="17">
        <f>[1]!srE2LETe(Z$9,$B76,$C$6)</f>
        <v>16.41</v>
      </c>
      <c r="Y76" s="17">
        <f>[1]!srE2LETn(Z$9,$B76,$C$6)</f>
        <v>1.585E-2</v>
      </c>
      <c r="Z76" s="17">
        <f>[1]!srE2LETt(Z$9,$B76,$C$6)</f>
        <v>16.425850000000001</v>
      </c>
      <c r="AA76" s="17">
        <f>[1]!srE2Rng(Z$9,$B76)</f>
        <v>31.86</v>
      </c>
      <c r="AB76" s="53">
        <f t="shared" si="5"/>
        <v>36</v>
      </c>
      <c r="AC76" s="17">
        <f>[1]!srE2LETe(AE$9,$B76,$C$6)</f>
        <v>2.9436</v>
      </c>
      <c r="AD76" s="17">
        <f>[1]!srE2LETn(AE$9,$B76,$C$6)</f>
        <v>1.8924E-3</v>
      </c>
      <c r="AE76" s="17">
        <f>[1]!srE2LETt(AE$9,$B76,$C$6)</f>
        <v>2.9454924</v>
      </c>
      <c r="AF76" s="17">
        <f>[1]!srE2Rng(AE$9,$B76)</f>
        <v>40.498000000000005</v>
      </c>
      <c r="AG76" s="53">
        <f t="shared" si="6"/>
        <v>12</v>
      </c>
      <c r="AH76" s="17">
        <f>[1]!srE2LETe(AJ$9,$B76,$C$6)</f>
        <v>0.34129999999999999</v>
      </c>
      <c r="AI76" s="17">
        <f>[1]!srE2LETn(AJ$9,$B76,$C$6)</f>
        <v>2.187E-4</v>
      </c>
      <c r="AJ76" s="17">
        <f>[1]!srE2LETt(AJ$9,$B76,$C$6)</f>
        <v>0.34151870000000001</v>
      </c>
      <c r="AK76" s="17">
        <f>[1]!srE2Rng(AJ$9,$B76)</f>
        <v>93.4</v>
      </c>
      <c r="AL76" s="53">
        <f t="shared" si="7"/>
        <v>3</v>
      </c>
      <c r="AM76" s="17">
        <f>[1]!srE2LETe(AO$9,$B76,$C$6)</f>
        <v>8.4390000000000007E-2</v>
      </c>
      <c r="AN76" s="17">
        <f>[1]!srE2LETn(AO$9,$B76,$C$6)</f>
        <v>5.1150000000000003E-5</v>
      </c>
      <c r="AO76" s="17">
        <f>[1]!srE2LETt(AO$9,$B76,$C$6)</f>
        <v>8.4441150000000006E-2</v>
      </c>
      <c r="AP76" s="17">
        <f>[1]!srE2Rng(AO$9,$B76)</f>
        <v>92.52</v>
      </c>
    </row>
    <row r="77" spans="2:42">
      <c r="B77" s="48">
        <f>B73*4</f>
        <v>4</v>
      </c>
      <c r="C77" s="53">
        <f t="shared" si="8"/>
        <v>952</v>
      </c>
      <c r="D77" s="17">
        <f>[1]!srE2LETe(F$9,$B77,$C$6)</f>
        <v>117.672</v>
      </c>
      <c r="E77" s="17">
        <f>[1]!srE2LETn(F$9,$B77,$C$6)</f>
        <v>0.26363199999999998</v>
      </c>
      <c r="F77" s="17">
        <f>[1]!srE2LETt(F$9,$B77,$C$6)</f>
        <v>117.935632</v>
      </c>
      <c r="G77" s="17">
        <f>[1]!srE2Rng(F$9,$B77)</f>
        <v>51.383199999999995</v>
      </c>
      <c r="H77" s="53">
        <f t="shared" si="1"/>
        <v>788</v>
      </c>
      <c r="I77" s="17">
        <f>[1]!srE2LETe(K$9,$B77,$C$6)</f>
        <v>94.135199999999998</v>
      </c>
      <c r="J77" s="17">
        <f>[1]!srE2LETn(K$9,$B77,$C$6)</f>
        <v>0.19899600000000001</v>
      </c>
      <c r="K77" s="17">
        <f>[1]!srE2LETt(K$9,$B77,$C$6)</f>
        <v>94.334196000000006</v>
      </c>
      <c r="L77" s="17">
        <f>[1]!srE2Rng(K$9,$B77)</f>
        <v>51.101599999999998</v>
      </c>
      <c r="M77" s="53">
        <f t="shared" si="2"/>
        <v>544</v>
      </c>
      <c r="N77" s="17">
        <f>[1]!srE2LETe(P$9,$B77,$C$6)</f>
        <v>69.163200000000003</v>
      </c>
      <c r="O77" s="17">
        <f>[1]!srE2LETn(P$9,$B77,$C$6)</f>
        <v>9.83488E-2</v>
      </c>
      <c r="P77" s="17">
        <f>[1]!srE2LETt(P$9,$B77,$C$6)</f>
        <v>69.2615488</v>
      </c>
      <c r="Q77" s="17">
        <f>[1]!srE2Rng(P$9,$B77)</f>
        <v>44.596800000000002</v>
      </c>
      <c r="R77" s="53">
        <f t="shared" si="3"/>
        <v>336</v>
      </c>
      <c r="S77" s="17">
        <f>[1]!srE2LETe(U$9,$B77,$C$6)</f>
        <v>39.735999999999997</v>
      </c>
      <c r="T77" s="17">
        <f>[1]!srE2LETn(U$9,$B77,$C$6)</f>
        <v>4.6015200000000006E-2</v>
      </c>
      <c r="U77" s="17">
        <f>[1]!srE2LETt(U$9,$B77,$C$6)</f>
        <v>39.782015199999996</v>
      </c>
      <c r="V77" s="17">
        <f>[1]!srE2Rng(U$9,$B77)</f>
        <v>42.382399999999997</v>
      </c>
      <c r="W77" s="53">
        <f t="shared" si="4"/>
        <v>160</v>
      </c>
      <c r="X77" s="17">
        <f>[1]!srE2LETe(Z$9,$B77,$C$6)</f>
        <v>14.97</v>
      </c>
      <c r="Y77" s="17">
        <f>[1]!srE2LETn(Z$9,$B77,$C$6)</f>
        <v>1.235E-2</v>
      </c>
      <c r="Z77" s="17">
        <f>[1]!srE2LETt(Z$9,$B77,$C$6)</f>
        <v>14.98235</v>
      </c>
      <c r="AA77" s="17">
        <f>[1]!srE2Rng(Z$9,$B77)</f>
        <v>42.85</v>
      </c>
      <c r="AB77" s="53">
        <f t="shared" si="5"/>
        <v>48</v>
      </c>
      <c r="AC77" s="17">
        <f>[1]!srE2LETe(AE$9,$B77,$C$6)</f>
        <v>2.4844000000000004</v>
      </c>
      <c r="AD77" s="17">
        <f>[1]!srE2LETn(AE$9,$B77,$C$6)</f>
        <v>1.4722000000000001E-3</v>
      </c>
      <c r="AE77" s="17">
        <f>[1]!srE2LETt(AE$9,$B77,$C$6)</f>
        <v>2.4858722000000002</v>
      </c>
      <c r="AF77" s="17">
        <f>[1]!srE2Rng(AE$9,$B77)</f>
        <v>59.715999999999994</v>
      </c>
      <c r="AG77" s="53">
        <f t="shared" si="6"/>
        <v>16</v>
      </c>
      <c r="AH77" s="17">
        <f>[1]!srE2LETe(AJ$9,$B77,$C$6)</f>
        <v>0.27729999999999999</v>
      </c>
      <c r="AI77" s="17">
        <f>[1]!srE2LETn(AJ$9,$B77,$C$6)</f>
        <v>1.697E-4</v>
      </c>
      <c r="AJ77" s="17">
        <f>[1]!srE2LETt(AJ$9,$B77,$C$6)</f>
        <v>0.27746969999999999</v>
      </c>
      <c r="AK77" s="17">
        <f>[1]!srE2Rng(AJ$9,$B77)</f>
        <v>149.66</v>
      </c>
      <c r="AL77" s="53">
        <f t="shared" si="7"/>
        <v>4</v>
      </c>
      <c r="AM77" s="17">
        <f>[1]!srE2LETe(AO$9,$B77,$C$6)</f>
        <v>6.8659999999999999E-2</v>
      </c>
      <c r="AN77" s="17">
        <f>[1]!srE2LETn(AO$9,$B77,$C$6)</f>
        <v>3.9780000000000002E-5</v>
      </c>
      <c r="AO77" s="17">
        <f>[1]!srE2LETt(AO$9,$B77,$C$6)</f>
        <v>6.8699780000000002E-2</v>
      </c>
      <c r="AP77" s="17">
        <f>[1]!srE2Rng(AO$9,$B77)</f>
        <v>149.16</v>
      </c>
    </row>
    <row r="78" spans="2:42">
      <c r="B78" s="48">
        <f>B73*5</f>
        <v>5</v>
      </c>
      <c r="C78" s="53">
        <f t="shared" si="8"/>
        <v>1190</v>
      </c>
      <c r="D78" s="17">
        <f>[1]!srE2LETe(F$9,$B78,$C$6)</f>
        <v>119.26</v>
      </c>
      <c r="E78" s="17">
        <f>[1]!srE2LETn(F$9,$B78,$C$6)</f>
        <v>0.21804999999999999</v>
      </c>
      <c r="F78" s="17">
        <f>[1]!srE2LETt(F$9,$B78,$C$6)</f>
        <v>119.47805</v>
      </c>
      <c r="G78" s="17">
        <f>[1]!srE2Rng(F$9,$B78)</f>
        <v>60.009</v>
      </c>
      <c r="H78" s="53">
        <f t="shared" si="1"/>
        <v>985</v>
      </c>
      <c r="I78" s="17">
        <f>[1]!srE2LETe(K$9,$B78,$C$6)</f>
        <v>93.701499999999996</v>
      </c>
      <c r="J78" s="17">
        <f>[1]!srE2LETn(K$9,$B78,$C$6)</f>
        <v>0.16466499999999998</v>
      </c>
      <c r="K78" s="17">
        <f>[1]!srE2LETt(K$9,$B78,$C$6)</f>
        <v>93.866165000000009</v>
      </c>
      <c r="L78" s="17">
        <f>[1]!srE2Rng(K$9,$B78)</f>
        <v>60.113</v>
      </c>
      <c r="M78" s="53">
        <f t="shared" si="2"/>
        <v>680</v>
      </c>
      <c r="N78" s="17">
        <f>[1]!srE2LETe(P$9,$B78,$C$6)</f>
        <v>68.144000000000005</v>
      </c>
      <c r="O78" s="17">
        <f>[1]!srE2LETn(P$9,$B78,$C$6)</f>
        <v>8.1280000000000005E-2</v>
      </c>
      <c r="P78" s="17">
        <f>[1]!srE2LETt(P$9,$B78,$C$6)</f>
        <v>68.225279999999998</v>
      </c>
      <c r="Q78" s="17">
        <f>[1]!srE2Rng(P$9,$B78)</f>
        <v>53.11</v>
      </c>
      <c r="R78" s="53">
        <f t="shared" si="3"/>
        <v>420</v>
      </c>
      <c r="S78" s="17">
        <f>[1]!srE2LETe(U$9,$B78,$C$6)</f>
        <v>38.423999999999999</v>
      </c>
      <c r="T78" s="17">
        <f>[1]!srE2LETn(U$9,$B78,$C$6)</f>
        <v>3.8018000000000003E-2</v>
      </c>
      <c r="U78" s="17">
        <f>[1]!srE2LETt(U$9,$B78,$C$6)</f>
        <v>38.462018</v>
      </c>
      <c r="V78" s="17">
        <f>[1]!srE2Rng(U$9,$B78)</f>
        <v>51.637999999999998</v>
      </c>
      <c r="W78" s="53">
        <f t="shared" si="4"/>
        <v>200</v>
      </c>
      <c r="X78" s="17">
        <f>[1]!srE2LETe(Z$9,$B78,$C$6)</f>
        <v>13.74</v>
      </c>
      <c r="Y78" s="17">
        <f>[1]!srE2LETn(Z$9,$B78,$C$6)</f>
        <v>1.0160000000000001E-2</v>
      </c>
      <c r="Z78" s="17">
        <f>[1]!srE2LETt(Z$9,$B78,$C$6)</f>
        <v>13.750160000000001</v>
      </c>
      <c r="AA78" s="17">
        <f>[1]!srE2Rng(Z$9,$B78)</f>
        <v>54.87</v>
      </c>
      <c r="AB78" s="53">
        <f t="shared" si="5"/>
        <v>60</v>
      </c>
      <c r="AC78" s="17">
        <f>[1]!srE2LETe(AE$9,$B78,$C$6)</f>
        <v>2.1379999999999999</v>
      </c>
      <c r="AD78" s="17">
        <f>[1]!srE2LETn(AE$9,$B78,$C$6)</f>
        <v>1.207E-3</v>
      </c>
      <c r="AE78" s="17">
        <f>[1]!srE2LETt(AE$9,$B78,$C$6)</f>
        <v>2.1392069999999999</v>
      </c>
      <c r="AF78" s="17">
        <f>[1]!srE2Rng(AE$9,$B78)</f>
        <v>82.12</v>
      </c>
      <c r="AG78" s="53">
        <f t="shared" si="6"/>
        <v>20</v>
      </c>
      <c r="AH78" s="17">
        <f>[1]!srE2LETe(AJ$9,$B78,$C$6)</f>
        <v>0.23530000000000001</v>
      </c>
      <c r="AI78" s="17">
        <f>[1]!srE2LETn(AJ$9,$B78,$C$6)</f>
        <v>1.393E-4</v>
      </c>
      <c r="AJ78" s="17">
        <f>[1]!srE2LETt(AJ$9,$B78,$C$6)</f>
        <v>0.23543930000000002</v>
      </c>
      <c r="AK78" s="17">
        <f>[1]!srE2Rng(AJ$9,$B78)</f>
        <v>217.26</v>
      </c>
      <c r="AL78" s="53">
        <f t="shared" si="7"/>
        <v>5</v>
      </c>
      <c r="AM78" s="17">
        <f>[1]!srE2LETe(AO$9,$B78,$C$6)</f>
        <v>5.8310000000000001E-2</v>
      </c>
      <c r="AN78" s="17">
        <f>[1]!srE2LETn(AO$9,$B78,$C$6)</f>
        <v>3.2709999999999997E-5</v>
      </c>
      <c r="AO78" s="17">
        <f>[1]!srE2LETt(AO$9,$B78,$C$6)</f>
        <v>5.8342709999999999E-2</v>
      </c>
      <c r="AP78" s="17">
        <f>[1]!srE2Rng(AO$9,$B78)</f>
        <v>217.12</v>
      </c>
    </row>
    <row r="79" spans="2:42">
      <c r="B79" s="48">
        <f>B73*6</f>
        <v>6</v>
      </c>
      <c r="C79" s="53">
        <f t="shared" si="8"/>
        <v>1428</v>
      </c>
      <c r="D79" s="17">
        <f>[1]!srE2LETe(F$9,$B79,$C$6)</f>
        <v>119.116</v>
      </c>
      <c r="E79" s="17">
        <f>[1]!srE2LETn(F$9,$B79,$C$6)</f>
        <v>0.18687600000000001</v>
      </c>
      <c r="F79" s="17">
        <f>[1]!srE2LETt(F$9,$B79,$C$6)</f>
        <v>119.302876</v>
      </c>
      <c r="G79" s="17">
        <f>[1]!srE2Rng(F$9,$B79)</f>
        <v>68.590800000000002</v>
      </c>
      <c r="H79" s="53">
        <f t="shared" si="1"/>
        <v>1182</v>
      </c>
      <c r="I79" s="17">
        <f>[1]!srE2LETe(K$9,$B79,$C$6)</f>
        <v>92.459599999999995</v>
      </c>
      <c r="J79" s="17">
        <f>[1]!srE2LETn(K$9,$B79,$C$6)</f>
        <v>0.140926</v>
      </c>
      <c r="K79" s="17">
        <f>[1]!srE2LETt(K$9,$B79,$C$6)</f>
        <v>92.600525999999988</v>
      </c>
      <c r="L79" s="17">
        <f>[1]!srE2Rng(K$9,$B79)</f>
        <v>69.214799999999997</v>
      </c>
      <c r="M79" s="53">
        <f t="shared" si="2"/>
        <v>816</v>
      </c>
      <c r="N79" s="17">
        <f>[1]!srE2LETe(P$9,$B79,$C$6)</f>
        <v>66.499200000000002</v>
      </c>
      <c r="O79" s="17">
        <f>[1]!srE2LETn(P$9,$B79,$C$6)</f>
        <v>6.9518800000000006E-2</v>
      </c>
      <c r="P79" s="17">
        <f>[1]!srE2LETt(P$9,$B79,$C$6)</f>
        <v>66.568718799999999</v>
      </c>
      <c r="Q79" s="17">
        <f>[1]!srE2Rng(P$9,$B79)</f>
        <v>61.803199999999997</v>
      </c>
      <c r="R79" s="53">
        <f t="shared" si="3"/>
        <v>504</v>
      </c>
      <c r="S79" s="17">
        <f>[1]!srE2LETe(U$9,$B79,$C$6)</f>
        <v>36.968800000000002</v>
      </c>
      <c r="T79" s="17">
        <f>[1]!srE2LETn(U$9,$B79,$C$6)</f>
        <v>3.2392799999999999E-2</v>
      </c>
      <c r="U79" s="17">
        <f>[1]!srE2LETt(U$9,$B79,$C$6)</f>
        <v>37.001192799999998</v>
      </c>
      <c r="V79" s="17">
        <f>[1]!srE2Rng(U$9,$B79)</f>
        <v>61.220399999999998</v>
      </c>
      <c r="W79" s="53">
        <f t="shared" si="4"/>
        <v>240</v>
      </c>
      <c r="X79" s="17">
        <f>[1]!srE2LETe(Z$9,$B79,$C$6)</f>
        <v>12.693999999999999</v>
      </c>
      <c r="Y79" s="17">
        <f>[1]!srE2LETn(Z$9,$B79,$C$6)</f>
        <v>8.6826000000000004E-3</v>
      </c>
      <c r="Z79" s="17">
        <f>[1]!srE2LETt(Z$9,$B79,$C$6)</f>
        <v>12.702682600000001</v>
      </c>
      <c r="AA79" s="17">
        <f>[1]!srE2Rng(Z$9,$B79)</f>
        <v>67.97399999999999</v>
      </c>
      <c r="AB79" s="53">
        <f t="shared" si="5"/>
        <v>72</v>
      </c>
      <c r="AC79" s="17">
        <f>[1]!srE2LETe(AE$9,$B79,$C$6)</f>
        <v>1.8774</v>
      </c>
      <c r="AD79" s="17">
        <f>[1]!srE2LETn(AE$9,$B79,$C$6)</f>
        <v>1.0295199999999999E-3</v>
      </c>
      <c r="AE79" s="17">
        <f>[1]!srE2LETt(AE$9,$B79,$C$6)</f>
        <v>1.8784295199999999</v>
      </c>
      <c r="AF79" s="17">
        <f>[1]!srE2Rng(AE$9,$B79)</f>
        <v>108.16200000000001</v>
      </c>
      <c r="AG79" s="53">
        <f t="shared" si="6"/>
        <v>24</v>
      </c>
      <c r="AH79" s="17">
        <f>[1]!srE2LETe(AJ$9,$B79,$C$6)</f>
        <v>0.20566000000000001</v>
      </c>
      <c r="AI79" s="17">
        <f>[1]!srE2LETn(AJ$9,$B79,$C$6)</f>
        <v>1.1868000000000001E-4</v>
      </c>
      <c r="AJ79" s="17">
        <f>[1]!srE2LETt(AJ$9,$B79,$C$6)</f>
        <v>0.20577867999999999</v>
      </c>
      <c r="AK79" s="17">
        <f>[1]!srE2Rng(AJ$9,$B79)</f>
        <v>296.18199999999996</v>
      </c>
      <c r="AL79" s="53">
        <f t="shared" si="7"/>
        <v>6</v>
      </c>
      <c r="AM79" s="17">
        <f>[1]!srE2LETe(AO$9,$B79,$C$6)</f>
        <v>5.0930000000000003E-2</v>
      </c>
      <c r="AN79" s="17">
        <f>[1]!srE2LETn(AO$9,$B79,$C$6)</f>
        <v>2.7849999999999999E-5</v>
      </c>
      <c r="AO79" s="17">
        <f>[1]!srE2LETt(AO$9,$B79,$C$6)</f>
        <v>5.0957850000000006E-2</v>
      </c>
      <c r="AP79" s="17">
        <f>[1]!srE2Rng(AO$9,$B79)</f>
        <v>295.97000000000003</v>
      </c>
    </row>
    <row r="80" spans="2:42">
      <c r="B80" s="48">
        <f>B73*8</f>
        <v>8</v>
      </c>
      <c r="C80" s="53">
        <f t="shared" si="8"/>
        <v>1904</v>
      </c>
      <c r="D80" s="17">
        <f>[1]!srE2LETe(F$9,$B80,$C$6)</f>
        <v>116.42</v>
      </c>
      <c r="E80" s="17">
        <f>[1]!srE2LETn(F$9,$B80,$C$6)</f>
        <v>0.14638400000000001</v>
      </c>
      <c r="F80" s="17">
        <f>[1]!srE2LETt(F$9,$B80,$C$6)</f>
        <v>116.566384</v>
      </c>
      <c r="G80" s="17">
        <f>[1]!srE2Rng(F$9,$B80)</f>
        <v>85.962800000000001</v>
      </c>
      <c r="H80" s="53">
        <f t="shared" si="1"/>
        <v>1576</v>
      </c>
      <c r="I80" s="17">
        <f>[1]!srE2LETe(K$9,$B80,$C$6)</f>
        <v>89.123599999999996</v>
      </c>
      <c r="J80" s="17">
        <f>[1]!srE2LETn(K$9,$B80,$C$6)</f>
        <v>0.11008799999999999</v>
      </c>
      <c r="K80" s="17">
        <f>[1]!srE2LETt(K$9,$B80,$C$6)</f>
        <v>89.233687999999987</v>
      </c>
      <c r="L80" s="17">
        <f>[1]!srE2Rng(K$9,$B80)</f>
        <v>87.873199999999997</v>
      </c>
      <c r="M80" s="53">
        <f t="shared" si="2"/>
        <v>1088</v>
      </c>
      <c r="N80" s="17">
        <f>[1]!srE2LETe(P$9,$B80,$C$6)</f>
        <v>62.587599999999995</v>
      </c>
      <c r="O80" s="17">
        <f>[1]!srE2LETn(P$9,$B80,$C$6)</f>
        <v>5.4173199999999998E-2</v>
      </c>
      <c r="P80" s="17">
        <f>[1]!srE2LETt(P$9,$B80,$C$6)</f>
        <v>62.641773199999996</v>
      </c>
      <c r="Q80" s="17">
        <f>[1]!srE2Rng(P$9,$B80)</f>
        <v>79.941600000000008</v>
      </c>
      <c r="R80" s="53">
        <f t="shared" si="3"/>
        <v>672</v>
      </c>
      <c r="S80" s="17">
        <f>[1]!srE2LETe(U$9,$B80,$C$6)</f>
        <v>34.001600000000003</v>
      </c>
      <c r="T80" s="17">
        <f>[1]!srE2LETn(U$9,$B80,$C$6)</f>
        <v>2.5227200000000002E-2</v>
      </c>
      <c r="U80" s="17">
        <f>[1]!srE2LETt(U$9,$B80,$C$6)</f>
        <v>34.026827200000007</v>
      </c>
      <c r="V80" s="17">
        <f>[1]!srE2Rng(U$9,$B80)</f>
        <v>81.634</v>
      </c>
      <c r="W80" s="53">
        <f t="shared" si="4"/>
        <v>320</v>
      </c>
      <c r="X80" s="17">
        <f>[1]!srE2LETe(Z$9,$B80,$C$6)</f>
        <v>11.012</v>
      </c>
      <c r="Y80" s="17">
        <f>[1]!srE2LETn(Z$9,$B80,$C$6)</f>
        <v>6.7330000000000003E-3</v>
      </c>
      <c r="Z80" s="17">
        <f>[1]!srE2LETt(Z$9,$B80,$C$6)</f>
        <v>11.018733000000001</v>
      </c>
      <c r="AA80" s="17">
        <f>[1]!srE2Rng(Z$9,$B80)</f>
        <v>97.17</v>
      </c>
      <c r="AB80" s="53">
        <f t="shared" si="5"/>
        <v>96</v>
      </c>
      <c r="AC80" s="17">
        <f>[1]!srE2LETe(AE$9,$B80,$C$6)</f>
        <v>1.5054000000000001</v>
      </c>
      <c r="AD80" s="17">
        <f>[1]!srE2LETn(AE$9,$B80,$C$6)</f>
        <v>7.9756E-4</v>
      </c>
      <c r="AE80" s="17">
        <f>[1]!srE2LETt(AE$9,$B80,$C$6)</f>
        <v>1.5061975600000002</v>
      </c>
      <c r="AF80" s="17">
        <f>[1]!srE2Rng(AE$9,$B80)</f>
        <v>170.16399999999999</v>
      </c>
      <c r="AG80" s="53">
        <f t="shared" si="6"/>
        <v>32</v>
      </c>
      <c r="AH80" s="17">
        <f>[1]!srE2LETe(AJ$9,$B80,$C$6)</f>
        <v>0.16526000000000002</v>
      </c>
      <c r="AI80" s="17">
        <f>[1]!srE2LETn(AJ$9,$B80,$C$6)</f>
        <v>9.1728E-5</v>
      </c>
      <c r="AJ80" s="17">
        <f>[1]!srE2LETt(AJ$9,$B80,$C$6)</f>
        <v>0.165351728</v>
      </c>
      <c r="AK80" s="17">
        <f>[1]!srE2Rng(AJ$9,$B80)</f>
        <v>484.07600000000002</v>
      </c>
      <c r="AL80" s="53">
        <f t="shared" si="7"/>
        <v>8</v>
      </c>
      <c r="AM80" s="17">
        <f>[1]!srE2LETe(AO$9,$B80,$C$6)</f>
        <v>4.1009999999999998E-2</v>
      </c>
      <c r="AN80" s="17">
        <f>[1]!srE2LETn(AO$9,$B80,$C$6)</f>
        <v>2.16E-5</v>
      </c>
      <c r="AO80" s="17">
        <f>[1]!srE2LETt(AO$9,$B80,$C$6)</f>
        <v>4.1031599999999994E-2</v>
      </c>
      <c r="AP80" s="17">
        <f>[1]!srE2Rng(AO$9,$B80)</f>
        <v>484.78</v>
      </c>
    </row>
    <row r="81" spans="2:42">
      <c r="B81" s="48">
        <f>B73*10</f>
        <v>10</v>
      </c>
      <c r="C81" s="53">
        <f t="shared" si="8"/>
        <v>2380</v>
      </c>
      <c r="D81" s="17">
        <f>[1]!srE2LETe(F$9,$B81,$C$6)</f>
        <v>112.456</v>
      </c>
      <c r="E81" s="17">
        <f>[1]!srE2LETn(F$9,$B81,$C$6)</f>
        <v>0.12087999999999999</v>
      </c>
      <c r="F81" s="17">
        <f>[1]!srE2LETt(F$9,$B81,$C$6)</f>
        <v>112.57688</v>
      </c>
      <c r="G81" s="17">
        <f>[1]!srE2Rng(F$9,$B81)</f>
        <v>103.8664</v>
      </c>
      <c r="H81" s="53">
        <f t="shared" si="1"/>
        <v>1970</v>
      </c>
      <c r="I81" s="17">
        <f>[1]!srE2LETe(K$9,$B81,$C$6)</f>
        <v>85.640999999999991</v>
      </c>
      <c r="J81" s="17">
        <f>[1]!srE2LETn(K$9,$B81,$C$6)</f>
        <v>9.0881000000000003E-2</v>
      </c>
      <c r="K81" s="17">
        <f>[1]!srE2LETt(K$9,$B81,$C$6)</f>
        <v>85.731881000000001</v>
      </c>
      <c r="L81" s="17">
        <f>[1]!srE2Rng(K$9,$B81)</f>
        <v>107.29300000000001</v>
      </c>
      <c r="M81" s="53">
        <f t="shared" si="2"/>
        <v>1360</v>
      </c>
      <c r="N81" s="17">
        <f>[1]!srE2LETe(P$9,$B81,$C$6)</f>
        <v>58.675999999999995</v>
      </c>
      <c r="O81" s="17">
        <f>[1]!srE2LETn(P$9,$B81,$C$6)</f>
        <v>4.4639999999999999E-2</v>
      </c>
      <c r="P81" s="17">
        <f>[1]!srE2LETt(P$9,$B81,$C$6)</f>
        <v>58.720639999999996</v>
      </c>
      <c r="Q81" s="17">
        <f>[1]!srE2Rng(P$9,$B81)</f>
        <v>99.281999999999996</v>
      </c>
      <c r="R81" s="53">
        <f t="shared" si="3"/>
        <v>840</v>
      </c>
      <c r="S81" s="17">
        <f>[1]!srE2LETe(U$9,$B81,$C$6)</f>
        <v>31.263999999999999</v>
      </c>
      <c r="T81" s="17">
        <f>[1]!srE2LETn(U$9,$B81,$C$6)</f>
        <v>2.0787999999999997E-2</v>
      </c>
      <c r="U81" s="17">
        <f>[1]!srE2LETt(U$9,$B81,$C$6)</f>
        <v>31.284787999999999</v>
      </c>
      <c r="V81" s="17">
        <f>[1]!srE2Rng(U$9,$B81)</f>
        <v>103.9</v>
      </c>
      <c r="W81" s="53">
        <f t="shared" si="4"/>
        <v>400</v>
      </c>
      <c r="X81" s="17">
        <f>[1]!srE2LETe(Z$9,$B81,$C$6)</f>
        <v>9.74</v>
      </c>
      <c r="Y81" s="17">
        <f>[1]!srE2LETn(Z$9,$B81,$C$6)</f>
        <v>5.5240000000000003E-3</v>
      </c>
      <c r="Z81" s="17">
        <f>[1]!srE2LETt(Z$9,$B81,$C$6)</f>
        <v>9.7455239999999996</v>
      </c>
      <c r="AA81" s="17">
        <f>[1]!srE2Rng(Z$9,$B81)</f>
        <v>130.47</v>
      </c>
      <c r="AB81" s="53">
        <f t="shared" si="5"/>
        <v>120</v>
      </c>
      <c r="AC81" s="17">
        <f>[1]!srE2LETe(AE$9,$B81,$C$6)</f>
        <v>1.2569999999999999</v>
      </c>
      <c r="AD81" s="17">
        <f>[1]!srE2LETn(AE$9,$B81,$C$6)</f>
        <v>6.5240000000000003E-4</v>
      </c>
      <c r="AE81" s="17">
        <f>[1]!srE2LETt(AE$9,$B81,$C$6)</f>
        <v>1.2576524</v>
      </c>
      <c r="AF81" s="17">
        <f>[1]!srE2Rng(AE$9,$B81)</f>
        <v>245.35</v>
      </c>
      <c r="AG81" s="53">
        <f t="shared" si="6"/>
        <v>40</v>
      </c>
      <c r="AH81" s="17">
        <f>[1]!srE2LETe(AJ$9,$B81,$C$6)</f>
        <v>0.13919999999999999</v>
      </c>
      <c r="AI81" s="17">
        <f>[1]!srE2LETn(AJ$9,$B81,$C$6)</f>
        <v>7.5069999999999998E-5</v>
      </c>
      <c r="AJ81" s="17">
        <f>[1]!srE2LETt(AJ$9,$B81,$C$6)</f>
        <v>0.13927507</v>
      </c>
      <c r="AK81" s="17">
        <f>[1]!srE2Rng(AJ$9,$B81)</f>
        <v>711.68</v>
      </c>
      <c r="AL81" s="53">
        <f t="shared" si="7"/>
        <v>10</v>
      </c>
      <c r="AM81" s="17">
        <f>[1]!srE2LETe(AO$9,$B81,$C$6)</f>
        <v>3.458E-2</v>
      </c>
      <c r="AN81" s="17">
        <f>[1]!srE2LETn(AO$9,$B81,$C$6)</f>
        <v>1.772E-5</v>
      </c>
      <c r="AO81" s="17">
        <f>[1]!srE2LETt(AO$9,$B81,$C$6)</f>
        <v>3.4597719999999998E-2</v>
      </c>
      <c r="AP81" s="17">
        <f>[1]!srE2Rng(AO$9,$B81)</f>
        <v>713.38</v>
      </c>
    </row>
    <row r="82" spans="2:42">
      <c r="B82" s="48">
        <f>B81*1.5</f>
        <v>15</v>
      </c>
      <c r="C82" s="53">
        <f t="shared" si="8"/>
        <v>3570</v>
      </c>
      <c r="D82" s="17">
        <f>[1]!srE2LETe(F$9,$B82,$C$6)</f>
        <v>101.91200000000001</v>
      </c>
      <c r="E82" s="17">
        <f>[1]!srE2LETn(F$9,$B82,$C$6)</f>
        <v>8.4971599999999994E-2</v>
      </c>
      <c r="F82" s="17">
        <f>[1]!srE2LETt(F$9,$B82,$C$6)</f>
        <v>101.99697160000001</v>
      </c>
      <c r="G82" s="17">
        <f>[1]!srE2Rng(F$9,$B82)</f>
        <v>151.7208</v>
      </c>
      <c r="H82" s="53">
        <f t="shared" si="1"/>
        <v>2955</v>
      </c>
      <c r="I82" s="17">
        <f>[1]!srE2LETe(K$9,$B82,$C$6)</f>
        <v>77.903999999999996</v>
      </c>
      <c r="J82" s="17">
        <f>[1]!srE2LETn(K$9,$B82,$C$6)</f>
        <v>6.3912800000000006E-2</v>
      </c>
      <c r="K82" s="17">
        <f>[1]!srE2LETt(K$9,$B82,$C$6)</f>
        <v>77.967912799999993</v>
      </c>
      <c r="L82" s="17">
        <f>[1]!srE2Rng(K$9,$B82)</f>
        <v>159.28039999999999</v>
      </c>
      <c r="M82" s="53">
        <f t="shared" si="2"/>
        <v>2040</v>
      </c>
      <c r="N82" s="17">
        <f>[1]!srE2LETe(P$9,$B82,$C$6)</f>
        <v>50.380399999999995</v>
      </c>
      <c r="O82" s="17">
        <f>[1]!srE2LETn(P$9,$B82,$C$6)</f>
        <v>3.1329199999999995E-2</v>
      </c>
      <c r="P82" s="17">
        <f>[1]!srE2LETt(P$9,$B82,$C$6)</f>
        <v>50.411729199999996</v>
      </c>
      <c r="Q82" s="17">
        <f>[1]!srE2Rng(P$9,$B82)</f>
        <v>153.33000000000001</v>
      </c>
      <c r="R82" s="53">
        <f t="shared" si="3"/>
        <v>1260</v>
      </c>
      <c r="S82" s="17">
        <f>[1]!srE2LETe(U$9,$B82,$C$6)</f>
        <v>25.655999999999999</v>
      </c>
      <c r="T82" s="17">
        <f>[1]!srE2LETn(U$9,$B82,$C$6)</f>
        <v>1.4532000000000002E-2</v>
      </c>
      <c r="U82" s="17">
        <f>[1]!srE2LETt(U$9,$B82,$C$6)</f>
        <v>25.670531999999998</v>
      </c>
      <c r="V82" s="17">
        <f>[1]!srE2Rng(U$9,$B82)</f>
        <v>168.01599999999999</v>
      </c>
      <c r="W82" s="53">
        <f t="shared" si="4"/>
        <v>600</v>
      </c>
      <c r="X82" s="17">
        <f>[1]!srE2LETe(Z$9,$B82,$C$6)</f>
        <v>7.601</v>
      </c>
      <c r="Y82" s="17">
        <f>[1]!srE2LETn(Z$9,$B82,$C$6)</f>
        <v>3.8549999999999999E-3</v>
      </c>
      <c r="Z82" s="17">
        <f>[1]!srE2LETt(Z$9,$B82,$C$6)</f>
        <v>7.6048549999999997</v>
      </c>
      <c r="AA82" s="17">
        <f>[1]!srE2Rng(Z$9,$B82)</f>
        <v>231.37</v>
      </c>
      <c r="AB82" s="53">
        <f t="shared" si="5"/>
        <v>180</v>
      </c>
      <c r="AC82" s="17">
        <f>[1]!srE2LETe(AE$9,$B82,$C$6)</f>
        <v>0.90600000000000003</v>
      </c>
      <c r="AD82" s="17">
        <f>[1]!srE2LETn(AE$9,$B82,$C$6)</f>
        <v>4.5399999999999998E-4</v>
      </c>
      <c r="AE82" s="17">
        <f>[1]!srE2LETt(AE$9,$B82,$C$6)</f>
        <v>0.90645399999999998</v>
      </c>
      <c r="AF82" s="17">
        <f>[1]!srE2Rng(AE$9,$B82)</f>
        <v>491.17</v>
      </c>
      <c r="AG82" s="53">
        <f t="shared" si="6"/>
        <v>60</v>
      </c>
      <c r="AH82" s="17">
        <f>[1]!srE2LETe(AJ$9,$B82,$C$6)</f>
        <v>0.1016</v>
      </c>
      <c r="AI82" s="17">
        <f>[1]!srE2LETn(AJ$9,$B82,$C$6)</f>
        <v>5.2169999999999997E-5</v>
      </c>
      <c r="AJ82" s="17">
        <f>[1]!srE2LETt(AJ$9,$B82,$C$6)</f>
        <v>0.10165217</v>
      </c>
      <c r="AK82" s="17">
        <f>[1]!srE2Rng(AJ$9,$B82)</f>
        <v>1450</v>
      </c>
      <c r="AL82" s="53">
        <f t="shared" si="7"/>
        <v>15</v>
      </c>
      <c r="AM82" s="17">
        <f>[1]!srE2LETe(AO$9,$B82,$C$6)</f>
        <v>2.5260000000000001E-2</v>
      </c>
      <c r="AN82" s="17">
        <f>[1]!srE2LETn(AO$9,$B82,$C$6)</f>
        <v>1.234E-5</v>
      </c>
      <c r="AO82" s="17">
        <f>[1]!srE2LETt(AO$9,$B82,$C$6)</f>
        <v>2.5272340000000001E-2</v>
      </c>
      <c r="AP82" s="17">
        <f>[1]!srE2Rng(AO$9,$B82)</f>
        <v>1450</v>
      </c>
    </row>
    <row r="83" spans="2:42">
      <c r="B83" s="48">
        <f>B81*2</f>
        <v>20</v>
      </c>
      <c r="C83" s="53">
        <f t="shared" si="8"/>
        <v>4760</v>
      </c>
      <c r="D83" s="17">
        <f>[1]!srE2LETe(F$9,$B83,$C$6)</f>
        <v>92.931600000000003</v>
      </c>
      <c r="E83" s="17">
        <f>[1]!srE2LETn(F$9,$B83,$C$6)</f>
        <v>6.6227999999999995E-2</v>
      </c>
      <c r="F83" s="17">
        <f>[1]!srE2LETt(F$9,$B83,$C$6)</f>
        <v>92.997827999999998</v>
      </c>
      <c r="G83" s="17">
        <f>[1]!srE2Rng(F$9,$B83)</f>
        <v>204.518</v>
      </c>
      <c r="H83" s="53">
        <f t="shared" si="1"/>
        <v>3940</v>
      </c>
      <c r="I83" s="17">
        <f>[1]!srE2LETe(K$9,$B83,$C$6)</f>
        <v>71.384399999999999</v>
      </c>
      <c r="J83" s="17">
        <f>[1]!srE2LETn(K$9,$B83,$C$6)</f>
        <v>4.9684000000000006E-2</v>
      </c>
      <c r="K83" s="17">
        <f>[1]!srE2LETt(K$9,$B83,$C$6)</f>
        <v>71.434084000000013</v>
      </c>
      <c r="L83" s="17">
        <f>[1]!srE2Rng(K$9,$B83)</f>
        <v>216.19239999999999</v>
      </c>
      <c r="M83" s="53">
        <f t="shared" si="2"/>
        <v>2720</v>
      </c>
      <c r="N83" s="17">
        <f>[1]!srE2LETe(P$9,$B83,$C$6)</f>
        <v>44.043199999999999</v>
      </c>
      <c r="O83" s="17">
        <f>[1]!srE2LETn(P$9,$B83,$C$6)</f>
        <v>2.4303199999999997E-2</v>
      </c>
      <c r="P83" s="17">
        <f>[1]!srE2LETt(P$9,$B83,$C$6)</f>
        <v>44.067503199999997</v>
      </c>
      <c r="Q83" s="17">
        <f>[1]!srE2Rng(P$9,$B83)</f>
        <v>215.61760000000001</v>
      </c>
      <c r="R83" s="53">
        <f t="shared" si="3"/>
        <v>1680</v>
      </c>
      <c r="S83" s="17">
        <f>[1]!srE2LETe(U$9,$B83,$C$6)</f>
        <v>21.606000000000002</v>
      </c>
      <c r="T83" s="17">
        <f>[1]!srE2LETn(U$9,$B83,$C$6)</f>
        <v>1.1253999999999998E-2</v>
      </c>
      <c r="U83" s="17">
        <f>[1]!srE2LETt(U$9,$B83,$C$6)</f>
        <v>21.617254000000003</v>
      </c>
      <c r="V83" s="17">
        <f>[1]!srE2Rng(U$9,$B83)</f>
        <v>245.08800000000002</v>
      </c>
      <c r="W83" s="53">
        <f t="shared" si="4"/>
        <v>800</v>
      </c>
      <c r="X83" s="17">
        <f>[1]!srE2LETe(Z$9,$B83,$C$6)</f>
        <v>6.27</v>
      </c>
      <c r="Y83" s="17">
        <f>[1]!srE2LETn(Z$9,$B83,$C$6)</f>
        <v>2.983E-3</v>
      </c>
      <c r="Z83" s="17">
        <f>[1]!srE2LETt(Z$9,$B83,$C$6)</f>
        <v>6.272983</v>
      </c>
      <c r="AA83" s="17">
        <f>[1]!srE2Rng(Z$9,$B83)</f>
        <v>356.72</v>
      </c>
      <c r="AB83" s="53">
        <f t="shared" si="5"/>
        <v>240</v>
      </c>
      <c r="AC83" s="17">
        <f>[1]!srE2LETe(AE$9,$B83,$C$6)</f>
        <v>0.72209999999999996</v>
      </c>
      <c r="AD83" s="17">
        <f>[1]!srE2LETn(AE$9,$B83,$C$6)</f>
        <v>3.5143999999999996E-4</v>
      </c>
      <c r="AE83" s="17">
        <f>[1]!srE2LETt(AE$9,$B83,$C$6)</f>
        <v>0.72245143999999994</v>
      </c>
      <c r="AF83" s="17">
        <f>[1]!srE2Rng(AE$9,$B83)</f>
        <v>814.62000000000012</v>
      </c>
      <c r="AG83" s="53">
        <f t="shared" si="6"/>
        <v>80</v>
      </c>
      <c r="AH83" s="17">
        <f>[1]!srE2LETe(AJ$9,$B83,$C$6)</f>
        <v>8.1030000000000005E-2</v>
      </c>
      <c r="AI83" s="17">
        <f>[1]!srE2LETn(AJ$9,$B83,$C$6)</f>
        <v>4.0250000000000003E-5</v>
      </c>
      <c r="AJ83" s="17">
        <f>[1]!srE2LETt(AJ$9,$B83,$C$6)</f>
        <v>8.107025000000001E-2</v>
      </c>
      <c r="AK83" s="17">
        <f>[1]!srE2Rng(AJ$9,$B83)</f>
        <v>2400</v>
      </c>
      <c r="AL83" s="53">
        <f t="shared" si="7"/>
        <v>20</v>
      </c>
      <c r="AM83" s="17">
        <f>[1]!srE2LETe(AO$9,$B83,$C$6)</f>
        <v>2.017E-2</v>
      </c>
      <c r="AN83" s="17">
        <f>[1]!srE2LETn(AO$9,$B83,$C$6)</f>
        <v>9.5380000000000008E-6</v>
      </c>
      <c r="AO83" s="17">
        <f>[1]!srE2LETt(AO$9,$B83,$C$6)</f>
        <v>2.0179538E-2</v>
      </c>
      <c r="AP83" s="17">
        <f>[1]!srE2Rng(AO$9,$B83)</f>
        <v>2410</v>
      </c>
    </row>
    <row r="84" spans="2:42">
      <c r="B84" s="48">
        <f>B81*3</f>
        <v>30</v>
      </c>
      <c r="C84" s="53">
        <f t="shared" si="8"/>
        <v>7140</v>
      </c>
      <c r="D84" s="17">
        <f>[1]!srE2LETe(F$9,$B84,$C$6)</f>
        <v>79.967799999999997</v>
      </c>
      <c r="E84" s="17">
        <f>[1]!srE2LETn(F$9,$B84,$C$6)</f>
        <v>4.63878E-2</v>
      </c>
      <c r="F84" s="17">
        <f>[1]!srE2LETt(F$9,$B84,$C$6)</f>
        <v>80.014187800000002</v>
      </c>
      <c r="G84" s="17">
        <f>[1]!srE2Rng(F$9,$B84)</f>
        <v>324.07980000000003</v>
      </c>
      <c r="H84" s="53">
        <f t="shared" si="1"/>
        <v>5910</v>
      </c>
      <c r="I84" s="17">
        <f>[1]!srE2LETe(K$9,$B84,$C$6)</f>
        <v>60.141600000000004</v>
      </c>
      <c r="J84" s="17">
        <f>[1]!srE2LETn(K$9,$B84,$C$6)</f>
        <v>3.4801400000000003E-2</v>
      </c>
      <c r="K84" s="17">
        <f>[1]!srE2LETt(K$9,$B84,$C$6)</f>
        <v>60.176401400000003</v>
      </c>
      <c r="L84" s="17">
        <f>[1]!srE2Rng(K$9,$B84)</f>
        <v>345.94060000000002</v>
      </c>
      <c r="M84" s="53">
        <f t="shared" si="2"/>
        <v>4080</v>
      </c>
      <c r="N84" s="17">
        <f>[1]!srE2LETe(P$9,$B84,$C$6)</f>
        <v>35.227599999999995</v>
      </c>
      <c r="O84" s="17">
        <f>[1]!srE2LETn(P$9,$B84,$C$6)</f>
        <v>1.6994800000000001E-2</v>
      </c>
      <c r="P84" s="17">
        <f>[1]!srE2LETt(P$9,$B84,$C$6)</f>
        <v>35.244594800000002</v>
      </c>
      <c r="Q84" s="17">
        <f>[1]!srE2Rng(P$9,$B84)</f>
        <v>365.5992</v>
      </c>
      <c r="R84" s="53">
        <f t="shared" si="3"/>
        <v>2520</v>
      </c>
      <c r="S84" s="17">
        <f>[1]!srE2LETe(U$9,$B84,$C$6)</f>
        <v>16.8</v>
      </c>
      <c r="T84" s="17">
        <f>[1]!srE2LETn(U$9,$B84,$C$6)</f>
        <v>7.8484800000000014E-3</v>
      </c>
      <c r="U84" s="17">
        <f>[1]!srE2LETt(U$9,$B84,$C$6)</f>
        <v>16.807848480000001</v>
      </c>
      <c r="V84" s="17">
        <f>[1]!srE2Rng(U$9,$B84)</f>
        <v>437.49079999999998</v>
      </c>
      <c r="W84" s="53">
        <f t="shared" si="4"/>
        <v>1200</v>
      </c>
      <c r="X84" s="17">
        <f>[1]!srE2LETe(Z$9,$B84,$C$6)</f>
        <v>4.7690000000000001</v>
      </c>
      <c r="Y84" s="17">
        <f>[1]!srE2LETn(Z$9,$B84,$C$6)</f>
        <v>2.0739999999999999E-3</v>
      </c>
      <c r="Z84" s="17">
        <f>[1]!srE2LETt(Z$9,$B84,$C$6)</f>
        <v>4.7710740000000005</v>
      </c>
      <c r="AA84" s="17">
        <f>[1]!srE2Rng(Z$9,$B84)</f>
        <v>676.03</v>
      </c>
      <c r="AB84" s="53">
        <f t="shared" si="5"/>
        <v>360</v>
      </c>
      <c r="AC84" s="17">
        <f>[1]!srE2LETe(AE$9,$B84,$C$6)</f>
        <v>0.52415999999999996</v>
      </c>
      <c r="AD84" s="17">
        <f>[1]!srE2LETn(AE$9,$B84,$C$6)</f>
        <v>2.4356000000000001E-4</v>
      </c>
      <c r="AE84" s="17">
        <f>[1]!srE2LETt(AE$9,$B84,$C$6)</f>
        <v>0.52440355999999999</v>
      </c>
      <c r="AF84" s="17">
        <f>[1]!srE2Rng(AE$9,$B84)</f>
        <v>1670</v>
      </c>
      <c r="AG84" s="53">
        <f t="shared" si="6"/>
        <v>120</v>
      </c>
      <c r="AH84" s="17">
        <f>[1]!srE2LETe(AJ$9,$B84,$C$6)</f>
        <v>5.8869999999999999E-2</v>
      </c>
      <c r="AI84" s="17">
        <f>[1]!srE2LETn(AJ$9,$B84,$C$6)</f>
        <v>2.7900000000000001E-5</v>
      </c>
      <c r="AJ84" s="17">
        <f>[1]!srE2LETt(AJ$9,$B84,$C$6)</f>
        <v>5.8897899999999996E-2</v>
      </c>
      <c r="AK84" s="17">
        <f>[1]!srE2Rng(AJ$9,$B84)</f>
        <v>4930</v>
      </c>
      <c r="AL84" s="53">
        <f t="shared" si="7"/>
        <v>30</v>
      </c>
      <c r="AM84" s="17">
        <f>[1]!srE2LETe(AO$9,$B84,$C$6)</f>
        <v>1.4659999999999999E-2</v>
      </c>
      <c r="AN84" s="17">
        <f>[1]!srE2LETn(AO$9,$B84,$C$6)</f>
        <v>6.6239999999999996E-6</v>
      </c>
      <c r="AO84" s="17">
        <f>[1]!srE2LETt(AO$9,$B84,$C$6)</f>
        <v>1.4666624E-2</v>
      </c>
      <c r="AP84" s="17">
        <f>[1]!srE2Rng(AO$9,$B84)</f>
        <v>4940</v>
      </c>
    </row>
    <row r="85" spans="2:42">
      <c r="B85" s="48">
        <f>B81*4</f>
        <v>40</v>
      </c>
      <c r="C85" s="53">
        <f t="shared" si="8"/>
        <v>9520</v>
      </c>
      <c r="D85" s="17">
        <f>[1]!srE2LETe(F$9,$B85,$C$6)</f>
        <v>69.720399999999998</v>
      </c>
      <c r="E85" s="17">
        <f>[1]!srE2LETn(F$9,$B85,$C$6)</f>
        <v>3.6012799999999998E-2</v>
      </c>
      <c r="F85" s="17">
        <f>[1]!srE2LETt(F$9,$B85,$C$6)</f>
        <v>69.756412800000007</v>
      </c>
      <c r="G85" s="17">
        <f>[1]!srE2Rng(F$9,$B85)</f>
        <v>461.94479999999999</v>
      </c>
      <c r="H85" s="53">
        <f t="shared" si="1"/>
        <v>7880</v>
      </c>
      <c r="I85" s="17">
        <f>[1]!srE2LETe(K$9,$B85,$C$6)</f>
        <v>52.796800000000005</v>
      </c>
      <c r="J85" s="17">
        <f>[1]!srE2LETn(K$9,$B85,$C$6)</f>
        <v>2.7000799999999998E-2</v>
      </c>
      <c r="K85" s="17">
        <f>[1]!srE2LETt(K$9,$B85,$C$6)</f>
        <v>52.823800800000001</v>
      </c>
      <c r="L85" s="17">
        <f>[1]!srE2Rng(K$9,$B85)</f>
        <v>497.11719999999997</v>
      </c>
      <c r="M85" s="53">
        <f t="shared" si="2"/>
        <v>5440</v>
      </c>
      <c r="N85" s="17">
        <f>[1]!srE2LETe(P$9,$B85,$C$6)</f>
        <v>29.594799999999999</v>
      </c>
      <c r="O85" s="17">
        <f>[1]!srE2LETn(P$9,$B85,$C$6)</f>
        <v>1.3148E-2</v>
      </c>
      <c r="P85" s="17">
        <f>[1]!srE2LETt(P$9,$B85,$C$6)</f>
        <v>29.607948</v>
      </c>
      <c r="Q85" s="17">
        <f>[1]!srE2Rng(P$9,$B85)</f>
        <v>547.77840000000015</v>
      </c>
      <c r="R85" s="53">
        <f t="shared" si="3"/>
        <v>3360</v>
      </c>
      <c r="S85" s="17">
        <f>[1]!srE2LETe(U$9,$B85,$C$6)</f>
        <v>13.911999999999999</v>
      </c>
      <c r="T85" s="17">
        <f>[1]!srE2LETn(U$9,$B85,$C$6)</f>
        <v>6.0725600000000003E-3</v>
      </c>
      <c r="U85" s="17">
        <f>[1]!srE2LETt(U$9,$B85,$C$6)</f>
        <v>13.918072560000001</v>
      </c>
      <c r="V85" s="17">
        <f>[1]!srE2Rng(U$9,$B85)</f>
        <v>675.70480000000009</v>
      </c>
      <c r="W85" s="53">
        <f t="shared" si="4"/>
        <v>1600</v>
      </c>
      <c r="X85" s="17">
        <f>[1]!srE2LETe(Z$9,$B85,$C$6)</f>
        <v>3.88</v>
      </c>
      <c r="Y85" s="17">
        <f>[1]!srE2LETn(Z$9,$B85,$C$6)</f>
        <v>1.601E-3</v>
      </c>
      <c r="Z85" s="17">
        <f>[1]!srE2LETt(Z$9,$B85,$C$6)</f>
        <v>3.8816009999999999</v>
      </c>
      <c r="AA85" s="17">
        <f>[1]!srE2Rng(Z$9,$B85)</f>
        <v>1080</v>
      </c>
      <c r="AB85" s="53">
        <f t="shared" si="5"/>
        <v>480</v>
      </c>
      <c r="AC85" s="17">
        <f>[1]!srE2LETe(AE$9,$B85,$C$6)</f>
        <v>0.41764000000000001</v>
      </c>
      <c r="AD85" s="17">
        <f>[1]!srE2LETn(AE$9,$B85,$C$6)</f>
        <v>1.8804E-4</v>
      </c>
      <c r="AE85" s="17">
        <f>[1]!srE2LETt(AE$9,$B85,$C$6)</f>
        <v>0.41782803999999996</v>
      </c>
      <c r="AF85" s="17">
        <f>[1]!srE2Rng(AE$9,$B85)</f>
        <v>2786</v>
      </c>
      <c r="AG85" s="53">
        <f t="shared" si="6"/>
        <v>160</v>
      </c>
      <c r="AH85" s="17">
        <f>[1]!srE2LETe(AJ$9,$B85,$C$6)</f>
        <v>4.6949999999999999E-2</v>
      </c>
      <c r="AI85" s="17">
        <f>[1]!srE2LETn(AJ$9,$B85,$C$6)</f>
        <v>2.1480000000000001E-5</v>
      </c>
      <c r="AJ85" s="17">
        <f>[1]!srE2LETt(AJ$9,$B85,$C$6)</f>
        <v>4.6971479999999996E-2</v>
      </c>
      <c r="AK85" s="17">
        <f>[1]!srE2Rng(AJ$9,$B85)</f>
        <v>8230</v>
      </c>
      <c r="AL85" s="53">
        <f t="shared" si="7"/>
        <v>40</v>
      </c>
      <c r="AM85" s="17">
        <f>[1]!srE2LETe(AO$9,$B85,$C$6)</f>
        <v>1.17E-2</v>
      </c>
      <c r="AN85" s="17">
        <f>[1]!srE2LETn(AO$9,$B85,$C$6)</f>
        <v>5.1089999999999997E-6</v>
      </c>
      <c r="AO85" s="17">
        <f>[1]!srE2LETt(AO$9,$B85,$C$6)</f>
        <v>1.1705109E-2</v>
      </c>
      <c r="AP85" s="17">
        <f>[1]!srE2Rng(AO$9,$B85)</f>
        <v>8240</v>
      </c>
    </row>
    <row r="86" spans="2:42">
      <c r="B86" s="48">
        <f>B81*5</f>
        <v>50</v>
      </c>
      <c r="C86" s="53">
        <f t="shared" si="8"/>
        <v>11900</v>
      </c>
      <c r="D86" s="17">
        <f>[1]!srE2LETe(F$9,$B86,$C$6)</f>
        <v>61.993000000000002</v>
      </c>
      <c r="E86" s="17">
        <f>[1]!srE2LETn(F$9,$B86,$C$6)</f>
        <v>2.9503999999999999E-2</v>
      </c>
      <c r="F86" s="17">
        <f>[1]!srE2LETt(F$9,$B86,$C$6)</f>
        <v>62.022503999999998</v>
      </c>
      <c r="G86" s="17">
        <f>[1]!srE2Rng(F$9,$B86)</f>
        <v>617.97900000000004</v>
      </c>
      <c r="H86" s="53">
        <f t="shared" si="1"/>
        <v>9850</v>
      </c>
      <c r="I86" s="17">
        <f>[1]!srE2LETe(K$9,$B86,$C$6)</f>
        <v>47.201500000000003</v>
      </c>
      <c r="J86" s="17">
        <f>[1]!srE2LETn(K$9,$B86,$C$6)</f>
        <v>2.2140999999999997E-2</v>
      </c>
      <c r="K86" s="17">
        <f>[1]!srE2LETt(K$9,$B86,$C$6)</f>
        <v>47.223641000000001</v>
      </c>
      <c r="L86" s="17">
        <f>[1]!srE2Rng(K$9,$B86)</f>
        <v>667.46600000000001</v>
      </c>
      <c r="M86" s="53">
        <f t="shared" si="2"/>
        <v>6800</v>
      </c>
      <c r="N86" s="17">
        <f>[1]!srE2LETe(P$9,$B86,$C$6)</f>
        <v>25.696000000000002</v>
      </c>
      <c r="O86" s="17">
        <f>[1]!srE2LETn(P$9,$B86,$C$6)</f>
        <v>1.0777999999999999E-2</v>
      </c>
      <c r="P86" s="17">
        <f>[1]!srE2LETt(P$9,$B86,$C$6)</f>
        <v>25.706778</v>
      </c>
      <c r="Q86" s="17">
        <f>[1]!srE2Rng(P$9,$B86)</f>
        <v>761.13400000000001</v>
      </c>
      <c r="R86" s="53">
        <f t="shared" si="3"/>
        <v>4200</v>
      </c>
      <c r="S86" s="17">
        <f>[1]!srE2LETe(U$9,$B86,$C$6)</f>
        <v>11.965999999999999</v>
      </c>
      <c r="T86" s="17">
        <f>[1]!srE2LETn(U$9,$B86,$C$6)</f>
        <v>4.9800000000000001E-3</v>
      </c>
      <c r="U86" s="17">
        <f>[1]!srE2LETt(U$9,$B86,$C$6)</f>
        <v>11.970980000000001</v>
      </c>
      <c r="V86" s="17">
        <f>[1]!srE2Rng(U$9,$B86)</f>
        <v>959.62400000000002</v>
      </c>
      <c r="W86" s="53">
        <f t="shared" si="4"/>
        <v>2000</v>
      </c>
      <c r="X86" s="17">
        <f>[1]!srE2LETe(Z$9,$B86,$C$6)</f>
        <v>3.2949999999999999</v>
      </c>
      <c r="Y86" s="17">
        <f>[1]!srE2LETn(Z$9,$B86,$C$6)</f>
        <v>1.3090000000000001E-3</v>
      </c>
      <c r="Z86" s="17">
        <f>[1]!srE2LETt(Z$9,$B86,$C$6)</f>
        <v>3.2963089999999999</v>
      </c>
      <c r="AA86" s="17">
        <f>[1]!srE2Rng(Z$9,$B86)</f>
        <v>1560</v>
      </c>
      <c r="AB86" s="53">
        <f t="shared" si="5"/>
        <v>600</v>
      </c>
      <c r="AC86" s="17">
        <f>[1]!srE2LETe(AE$9,$B86,$C$6)</f>
        <v>0.34960000000000002</v>
      </c>
      <c r="AD86" s="17">
        <f>[1]!srE2LETn(AE$9,$B86,$C$6)</f>
        <v>1.5320000000000001E-4</v>
      </c>
      <c r="AE86" s="17">
        <f>[1]!srE2LETt(AE$9,$B86,$C$6)</f>
        <v>0.34975320000000004</v>
      </c>
      <c r="AF86" s="17">
        <f>[1]!srE2Rng(AE$9,$B86)</f>
        <v>4140</v>
      </c>
      <c r="AG86" s="53">
        <f t="shared" si="6"/>
        <v>200</v>
      </c>
      <c r="AH86" s="17">
        <f>[1]!srE2LETe(AJ$9,$B86,$C$6)</f>
        <v>3.9449999999999999E-2</v>
      </c>
      <c r="AI86" s="17">
        <f>[1]!srE2LETn(AJ$9,$B86,$C$6)</f>
        <v>1.7540000000000001E-5</v>
      </c>
      <c r="AJ86" s="17">
        <f>[1]!srE2LETt(AJ$9,$B86,$C$6)</f>
        <v>3.9467540000000002E-2</v>
      </c>
      <c r="AK86" s="17">
        <f>[1]!srE2Rng(AJ$9,$B86)</f>
        <v>12240</v>
      </c>
      <c r="AL86" s="53">
        <f t="shared" si="7"/>
        <v>50</v>
      </c>
      <c r="AM86" s="17">
        <f>[1]!srE2LETe(AO$9,$B86,$C$6)</f>
        <v>9.8340000000000007E-3</v>
      </c>
      <c r="AN86" s="17">
        <f>[1]!srE2LETn(AO$9,$B86,$C$6)</f>
        <v>4.1740000000000002E-6</v>
      </c>
      <c r="AO86" s="17">
        <f>[1]!srE2LETt(AO$9,$B86,$C$6)</f>
        <v>9.8381739999999999E-3</v>
      </c>
      <c r="AP86" s="17">
        <f>[1]!srE2Rng(AO$9,$B86)</f>
        <v>12260</v>
      </c>
    </row>
    <row r="87" spans="2:42">
      <c r="B87" s="48">
        <f>B81*6</f>
        <v>60</v>
      </c>
      <c r="C87" s="53">
        <f t="shared" si="8"/>
        <v>14280</v>
      </c>
      <c r="D87" s="17">
        <f>[1]!srE2LETe(F$9,$B87,$C$6)</f>
        <v>56.088000000000001</v>
      </c>
      <c r="E87" s="17">
        <f>[1]!srE2LETn(F$9,$B87,$C$6)</f>
        <v>2.5094399999999999E-2</v>
      </c>
      <c r="F87" s="17">
        <f>[1]!srE2LETt(F$9,$B87,$C$6)</f>
        <v>56.113094400000001</v>
      </c>
      <c r="G87" s="17">
        <f>[1]!srE2Rng(F$9,$B87)</f>
        <v>792.27880000000005</v>
      </c>
      <c r="H87" s="53">
        <f t="shared" si="1"/>
        <v>11820</v>
      </c>
      <c r="I87" s="17">
        <f>[1]!srE2LETe(K$9,$B87,$C$6)</f>
        <v>42.8108</v>
      </c>
      <c r="J87" s="17">
        <f>[1]!srE2LETn(K$9,$B87,$C$6)</f>
        <v>1.88182E-2</v>
      </c>
      <c r="K87" s="17">
        <f>[1]!srE2LETt(K$9,$B87,$C$6)</f>
        <v>42.829618199999999</v>
      </c>
      <c r="L87" s="17">
        <f>[1]!srE2Rng(K$9,$B87)</f>
        <v>856.57659999999987</v>
      </c>
      <c r="M87" s="53">
        <f t="shared" si="2"/>
        <v>8160</v>
      </c>
      <c r="N87" s="17">
        <f>[1]!srE2LETe(P$9,$B87,$C$6)</f>
        <v>22.8248</v>
      </c>
      <c r="O87" s="17">
        <f>[1]!srE2LETn(P$9,$B87,$C$6)</f>
        <v>9.1588799999999995E-3</v>
      </c>
      <c r="P87" s="17">
        <f>[1]!srE2LETt(P$9,$B87,$C$6)</f>
        <v>22.833958880000001</v>
      </c>
      <c r="Q87" s="17">
        <f>[1]!srE2Rng(P$9,$B87)</f>
        <v>1004.5704000000001</v>
      </c>
      <c r="R87" s="53">
        <f t="shared" si="3"/>
        <v>5040</v>
      </c>
      <c r="S87" s="17">
        <f>[1]!srE2LETe(U$9,$B87,$C$6)</f>
        <v>10.535679999999999</v>
      </c>
      <c r="T87" s="17">
        <f>[1]!srE2LETn(U$9,$B87,$C$6)</f>
        <v>4.2180799999999999E-3</v>
      </c>
      <c r="U87" s="17">
        <f>[1]!srE2LETt(U$9,$B87,$C$6)</f>
        <v>10.53989808</v>
      </c>
      <c r="V87" s="17">
        <f>[1]!srE2Rng(U$9,$B87)</f>
        <v>1276.8</v>
      </c>
      <c r="W87" s="53">
        <f t="shared" si="4"/>
        <v>2400</v>
      </c>
      <c r="X87" s="17">
        <f>[1]!srE2LETe(Z$9,$B87,$C$6)</f>
        <v>2.8727999999999998</v>
      </c>
      <c r="Y87" s="17">
        <f>[1]!srE2LETn(Z$9,$B87,$C$6)</f>
        <v>1.1127999999999999E-3</v>
      </c>
      <c r="Z87" s="17">
        <f>[1]!srE2LETt(Z$9,$B87,$C$6)</f>
        <v>2.8739127999999998</v>
      </c>
      <c r="AA87" s="17">
        <f>[1]!srE2Rng(Z$9,$B87)</f>
        <v>2128</v>
      </c>
      <c r="AB87" s="53">
        <f t="shared" si="5"/>
        <v>720</v>
      </c>
      <c r="AC87" s="17">
        <f>[1]!srE2LETe(AE$9,$B87,$C$6)</f>
        <v>0.30392000000000002</v>
      </c>
      <c r="AD87" s="17">
        <f>[1]!srE2LETn(AE$9,$B87,$C$6)</f>
        <v>1.3014000000000002E-4</v>
      </c>
      <c r="AE87" s="17">
        <f>[1]!srE2LETt(AE$9,$B87,$C$6)</f>
        <v>0.30405014000000002</v>
      </c>
      <c r="AF87" s="17">
        <f>[1]!srE2Rng(AE$9,$B87)</f>
        <v>5741.9999999999991</v>
      </c>
      <c r="AG87" s="53">
        <f t="shared" si="6"/>
        <v>240</v>
      </c>
      <c r="AH87" s="17">
        <f>[1]!srE2LETe(AJ$9,$B87,$C$6)</f>
        <v>3.4324E-2</v>
      </c>
      <c r="AI87" s="17">
        <f>[1]!srE2LETn(AJ$9,$B87,$C$6)</f>
        <v>1.4885999999999999E-5</v>
      </c>
      <c r="AJ87" s="17">
        <f>[1]!srE2LETt(AJ$9,$B87,$C$6)</f>
        <v>3.4338885999999999E-2</v>
      </c>
      <c r="AK87" s="17">
        <f>[1]!srE2Rng(AJ$9,$B87)</f>
        <v>16966</v>
      </c>
      <c r="AL87" s="53">
        <f t="shared" si="7"/>
        <v>60</v>
      </c>
      <c r="AM87" s="17">
        <f>[1]!srE2LETe(AO$9,$B87,$C$6)</f>
        <v>8.5430000000000002E-3</v>
      </c>
      <c r="AN87" s="17">
        <f>[1]!srE2LETn(AO$9,$B87,$C$6)</f>
        <v>3.5379999999999998E-6</v>
      </c>
      <c r="AO87" s="17">
        <f>[1]!srE2LETt(AO$9,$B87,$C$6)</f>
        <v>8.5465380000000011E-3</v>
      </c>
      <c r="AP87" s="17">
        <f>[1]!srE2Rng(AO$9,$B87)</f>
        <v>16950</v>
      </c>
    </row>
    <row r="88" spans="2:42">
      <c r="B88" s="48">
        <f>B81*8</f>
        <v>80</v>
      </c>
      <c r="C88" s="53">
        <f t="shared" si="8"/>
        <v>19040</v>
      </c>
      <c r="D88" s="17">
        <f>[1]!srE2LETe(F$9,$B88,$C$6)</f>
        <v>47.631599999999999</v>
      </c>
      <c r="E88" s="17">
        <f>[1]!srE2LETn(F$9,$B88,$C$6)</f>
        <v>1.9448400000000001E-2</v>
      </c>
      <c r="F88" s="17">
        <f>[1]!srE2LETt(F$9,$B88,$C$6)</f>
        <v>47.651048400000001</v>
      </c>
      <c r="G88" s="17">
        <f>[1]!srE2Rng(F$9,$B88)</f>
        <v>1193.5999999999999</v>
      </c>
      <c r="H88" s="53">
        <f t="shared" si="1"/>
        <v>15760</v>
      </c>
      <c r="I88" s="17">
        <f>[1]!srE2LETe(K$9,$B88,$C$6)</f>
        <v>36.388800000000003</v>
      </c>
      <c r="J88" s="17">
        <f>[1]!srE2LETn(K$9,$B88,$C$6)</f>
        <v>1.4554000000000001E-2</v>
      </c>
      <c r="K88" s="17">
        <f>[1]!srE2LETt(K$9,$B88,$C$6)</f>
        <v>36.403354</v>
      </c>
      <c r="L88" s="17">
        <f>[1]!srE2Rng(K$9,$B88)</f>
        <v>1291.2</v>
      </c>
      <c r="M88" s="53">
        <f t="shared" si="2"/>
        <v>10880</v>
      </c>
      <c r="N88" s="17">
        <f>[1]!srE2LETe(P$9,$B88,$C$6)</f>
        <v>18.866399999999999</v>
      </c>
      <c r="O88" s="17">
        <f>[1]!srE2LETn(P$9,$B88,$C$6)</f>
        <v>7.0699999999999999E-3</v>
      </c>
      <c r="P88" s="17">
        <f>[1]!srE2LETt(P$9,$B88,$C$6)</f>
        <v>18.873469999999998</v>
      </c>
      <c r="Q88" s="17">
        <f>[1]!srE2Rng(P$9,$B88)</f>
        <v>1573.6000000000001</v>
      </c>
      <c r="R88" s="53">
        <f t="shared" si="3"/>
        <v>6720</v>
      </c>
      <c r="S88" s="17">
        <f>[1]!srE2LETe(U$9,$B88,$C$6)</f>
        <v>8.6339600000000001</v>
      </c>
      <c r="T88" s="17">
        <f>[1]!srE2LETn(U$9,$B88,$C$6)</f>
        <v>3.2565200000000002E-3</v>
      </c>
      <c r="U88" s="17">
        <f>[1]!srE2LETt(U$9,$B88,$C$6)</f>
        <v>8.6372165199999991</v>
      </c>
      <c r="V88" s="17">
        <f>[1]!srE2Rng(U$9,$B88)</f>
        <v>2050</v>
      </c>
      <c r="W88" s="53">
        <f t="shared" si="4"/>
        <v>3200</v>
      </c>
      <c r="X88" s="17">
        <f>[1]!srE2LETe(Z$9,$B88,$C$6)</f>
        <v>2.3102</v>
      </c>
      <c r="Y88" s="17">
        <f>[1]!srE2LETn(Z$9,$B88,$C$6)</f>
        <v>8.5641999999999999E-4</v>
      </c>
      <c r="Z88" s="17">
        <f>[1]!srE2LETt(Z$9,$B88,$C$6)</f>
        <v>2.3110564199999999</v>
      </c>
      <c r="AA88" s="17">
        <f>[1]!srE2Rng(Z$9,$B88)</f>
        <v>3478</v>
      </c>
      <c r="AB88" s="53">
        <f t="shared" si="5"/>
        <v>960</v>
      </c>
      <c r="AC88" s="17">
        <f>[1]!srE2LETe(AE$9,$B88,$C$6)</f>
        <v>0.24364</v>
      </c>
      <c r="AD88" s="17">
        <f>[1]!srE2LETn(AE$9,$B88,$C$6)</f>
        <v>1.00104E-4</v>
      </c>
      <c r="AE88" s="17">
        <f>[1]!srE2LETt(AE$9,$B88,$C$6)</f>
        <v>0.24374010400000001</v>
      </c>
      <c r="AF88" s="17">
        <f>[1]!srE2Rng(AE$9,$B88)</f>
        <v>9576</v>
      </c>
      <c r="AG88" s="53">
        <f t="shared" si="6"/>
        <v>320</v>
      </c>
      <c r="AH88" s="17">
        <f>[1]!srE2LETe(AJ$9,$B88,$C$6)</f>
        <v>2.7548E-2</v>
      </c>
      <c r="AI88" s="17">
        <f>[1]!srE2LETn(AJ$9,$B88,$C$6)</f>
        <v>1.1430000000000001E-5</v>
      </c>
      <c r="AJ88" s="17">
        <f>[1]!srE2LETt(AJ$9,$B88,$C$6)</f>
        <v>2.7559429999999999E-2</v>
      </c>
      <c r="AK88" s="17">
        <f>[1]!srE2Rng(AJ$9,$B88)</f>
        <v>28244</v>
      </c>
      <c r="AL88" s="53">
        <f t="shared" si="7"/>
        <v>80</v>
      </c>
      <c r="AM88" s="17">
        <f>[1]!srE2LETe(AO$9,$B88,$C$6)</f>
        <v>6.868E-3</v>
      </c>
      <c r="AN88" s="17">
        <f>[1]!srE2LETn(AO$9,$B88,$C$6)</f>
        <v>2.7240000000000001E-6</v>
      </c>
      <c r="AO88" s="17">
        <f>[1]!srE2LETt(AO$9,$B88,$C$6)</f>
        <v>6.8707239999999999E-3</v>
      </c>
      <c r="AP88" s="17">
        <f>[1]!srE2Rng(AO$9,$B88)</f>
        <v>28240</v>
      </c>
    </row>
    <row r="89" spans="2:42">
      <c r="B89" s="48">
        <f>B81*10</f>
        <v>100</v>
      </c>
      <c r="C89" s="53">
        <f t="shared" si="8"/>
        <v>23800</v>
      </c>
      <c r="D89" s="17">
        <f>[1]!srE2LETe(F$9,$B89,$C$6)</f>
        <v>41.803199999999997</v>
      </c>
      <c r="E89" s="17">
        <f>[1]!srE2LETn(F$9,$B89,$C$6)</f>
        <v>1.593E-2</v>
      </c>
      <c r="F89" s="17">
        <f>[1]!srE2LETt(F$9,$B89,$C$6)</f>
        <v>41.819130000000001</v>
      </c>
      <c r="G89" s="17">
        <f>[1]!srE2Rng(F$9,$B89)</f>
        <v>1655.2</v>
      </c>
      <c r="H89" s="53">
        <f t="shared" si="1"/>
        <v>19700</v>
      </c>
      <c r="I89" s="17">
        <f>[1]!srE2LETe(K$9,$B89,$C$6)</f>
        <v>31.952999999999999</v>
      </c>
      <c r="J89" s="17">
        <f>[1]!srE2LETn(K$9,$B89,$C$6)</f>
        <v>1.1923999999999999E-2</v>
      </c>
      <c r="K89" s="17">
        <f>[1]!srE2LETt(K$9,$B89,$C$6)</f>
        <v>31.964923999999996</v>
      </c>
      <c r="L89" s="17">
        <f>[1]!srE2Rng(K$9,$B89)</f>
        <v>1789.5</v>
      </c>
      <c r="M89" s="53">
        <f t="shared" si="2"/>
        <v>13600</v>
      </c>
      <c r="N89" s="17">
        <f>[1]!srE2LETe(P$9,$B89,$C$6)</f>
        <v>16.27</v>
      </c>
      <c r="O89" s="17">
        <f>[1]!srE2LETn(P$9,$B89,$C$6)</f>
        <v>5.7851999999999999E-3</v>
      </c>
      <c r="P89" s="17">
        <f>[1]!srE2LETt(P$9,$B89,$C$6)</f>
        <v>16.275785200000001</v>
      </c>
      <c r="Q89" s="17">
        <f>[1]!srE2Rng(P$9,$B89)</f>
        <v>2246</v>
      </c>
      <c r="R89" s="53">
        <f t="shared" si="3"/>
        <v>8400</v>
      </c>
      <c r="S89" s="17">
        <f>[1]!srE2LETe(U$9,$B89,$C$6)</f>
        <v>7.4143999999999997</v>
      </c>
      <c r="T89" s="17">
        <f>[1]!srE2LETn(U$9,$B89,$C$6)</f>
        <v>2.6665999999999999E-3</v>
      </c>
      <c r="U89" s="17">
        <f>[1]!srE2LETt(U$9,$B89,$C$6)</f>
        <v>7.4170666000000001</v>
      </c>
      <c r="V89" s="17">
        <f>[1]!srE2Rng(U$9,$B89)</f>
        <v>2956</v>
      </c>
      <c r="W89" s="53">
        <f t="shared" si="4"/>
        <v>4000</v>
      </c>
      <c r="X89" s="17">
        <f>[1]!srE2LETe(Z$9,$B89,$C$6)</f>
        <v>1.958</v>
      </c>
      <c r="Y89" s="17">
        <f>[1]!srE2LETn(Z$9,$B89,$C$6)</f>
        <v>6.9870000000000002E-4</v>
      </c>
      <c r="Z89" s="17">
        <f>[1]!srE2LETt(Z$9,$B89,$C$6)</f>
        <v>1.9586987</v>
      </c>
      <c r="AA89" s="17">
        <f>[1]!srE2Rng(Z$9,$B89)</f>
        <v>5100</v>
      </c>
      <c r="AB89" s="53">
        <f t="shared" si="5"/>
        <v>1200</v>
      </c>
      <c r="AC89" s="17">
        <f>[1]!srE2LETe(AE$9,$B89,$C$6)</f>
        <v>0.2059</v>
      </c>
      <c r="AD89" s="17">
        <f>[1]!srE2LETn(AE$9,$B89,$C$6)</f>
        <v>8.1479999999999999E-5</v>
      </c>
      <c r="AE89" s="17">
        <f>[1]!srE2LETt(AE$9,$B89,$C$6)</f>
        <v>0.20598147999999999</v>
      </c>
      <c r="AF89" s="17">
        <f>[1]!srE2Rng(AE$9,$B89)</f>
        <v>14200</v>
      </c>
      <c r="AG89" s="53">
        <f t="shared" si="6"/>
        <v>400</v>
      </c>
      <c r="AH89" s="17">
        <f>[1]!srE2LETe(AJ$9,$B89,$C$6)</f>
        <v>2.334E-2</v>
      </c>
      <c r="AI89" s="17">
        <f>[1]!srE2LETn(AJ$9,$B89,$C$6)</f>
        <v>9.3109999999999995E-6</v>
      </c>
      <c r="AJ89" s="17">
        <f>[1]!srE2LETt(AJ$9,$B89,$C$6)</f>
        <v>2.3349311000000001E-2</v>
      </c>
      <c r="AK89" s="17">
        <f>[1]!srE2Rng(AJ$9,$B89)</f>
        <v>41870</v>
      </c>
      <c r="AL89" s="53">
        <f t="shared" si="7"/>
        <v>100</v>
      </c>
      <c r="AM89" s="17">
        <f>[1]!srE2LETe(AO$9,$B89,$C$6)</f>
        <v>5.8230000000000001E-3</v>
      </c>
      <c r="AN89" s="17">
        <f>[1]!srE2LETn(AO$9,$B89,$C$6)</f>
        <v>2.2230000000000001E-6</v>
      </c>
      <c r="AO89" s="17">
        <f>[1]!srE2LETt(AO$9,$B89,$C$6)</f>
        <v>5.825223E-3</v>
      </c>
      <c r="AP89" s="17">
        <f>[1]!srE2Rng(AO$9,$B89)</f>
        <v>41870</v>
      </c>
    </row>
    <row r="90" spans="2:42">
      <c r="B90" s="48">
        <f>B89*1.5</f>
        <v>150</v>
      </c>
      <c r="C90" s="53">
        <f t="shared" si="8"/>
        <v>35700</v>
      </c>
      <c r="D90" s="17">
        <f>[1]!srE2LETe(F$9,$B90,$C$6)</f>
        <v>32.945999999999998</v>
      </c>
      <c r="E90" s="17">
        <f>[1]!srE2LETn(F$9,$B90,$C$6)</f>
        <v>1.10524E-2</v>
      </c>
      <c r="F90" s="17">
        <f>[1]!srE2LETt(F$9,$B90,$C$6)</f>
        <v>32.957052400000002</v>
      </c>
      <c r="G90" s="17">
        <f>[1]!srE2Rng(F$9,$B90)</f>
        <v>3052.4</v>
      </c>
      <c r="H90" s="53">
        <f t="shared" si="1"/>
        <v>29550</v>
      </c>
      <c r="I90" s="17">
        <f>[1]!srE2LETe(K$9,$B90,$C$6)</f>
        <v>25.154</v>
      </c>
      <c r="J90" s="17">
        <f>[1]!srE2LETn(K$9,$B90,$C$6)</f>
        <v>8.2757000000000004E-3</v>
      </c>
      <c r="K90" s="17">
        <f>[1]!srE2LETt(K$9,$B90,$C$6)</f>
        <v>25.162275700000002</v>
      </c>
      <c r="L90" s="17">
        <f>[1]!srE2Rng(K$9,$B90)</f>
        <v>3304.4</v>
      </c>
      <c r="M90" s="53">
        <f t="shared" si="2"/>
        <v>20400</v>
      </c>
      <c r="N90" s="17">
        <f>[1]!srE2LETe(P$9,$B90,$C$6)</f>
        <v>12.5144</v>
      </c>
      <c r="O90" s="17">
        <f>[1]!srE2LETn(P$9,$B90,$C$6)</f>
        <v>4.0130800000000005E-3</v>
      </c>
      <c r="P90" s="17">
        <f>[1]!srE2LETt(P$9,$B90,$C$6)</f>
        <v>12.51841308</v>
      </c>
      <c r="Q90" s="17">
        <f>[1]!srE2Rng(P$9,$B90)</f>
        <v>4330.8</v>
      </c>
      <c r="R90" s="53">
        <f t="shared" si="3"/>
        <v>12600</v>
      </c>
      <c r="S90" s="17">
        <f>[1]!srE2LETe(U$9,$B90,$C$6)</f>
        <v>5.6210000000000004</v>
      </c>
      <c r="T90" s="17">
        <f>[1]!srE2LETn(U$9,$B90,$C$6)</f>
        <v>1.8439999999999999E-3</v>
      </c>
      <c r="U90" s="17">
        <f>[1]!srE2LETt(U$9,$B90,$C$6)</f>
        <v>5.6228439999999997</v>
      </c>
      <c r="V90" s="17">
        <f>[1]!srE2Rng(U$9,$B90)</f>
        <v>5802</v>
      </c>
      <c r="W90" s="53">
        <f t="shared" si="4"/>
        <v>6000</v>
      </c>
      <c r="X90" s="17">
        <f>[1]!srE2LETe(Z$9,$B90,$C$6)</f>
        <v>1.4690000000000001</v>
      </c>
      <c r="Y90" s="17">
        <f>[1]!srE2LETn(Z$9,$B90,$C$6)</f>
        <v>4.8289999999999997E-4</v>
      </c>
      <c r="Z90" s="17">
        <f>[1]!srE2LETt(Z$9,$B90,$C$6)</f>
        <v>1.4694829</v>
      </c>
      <c r="AA90" s="17">
        <f>[1]!srE2Rng(Z$9,$B90)</f>
        <v>10250</v>
      </c>
      <c r="AB90" s="53">
        <f t="shared" si="5"/>
        <v>1800</v>
      </c>
      <c r="AC90" s="17">
        <f>[1]!srE2LETe(AE$9,$B90,$C$6)</f>
        <v>0.1542</v>
      </c>
      <c r="AD90" s="17">
        <f>[1]!srE2LETn(AE$9,$B90,$C$6)</f>
        <v>5.622E-5</v>
      </c>
      <c r="AE90" s="17">
        <f>[1]!srE2LETt(AE$9,$B90,$C$6)</f>
        <v>0.15425622</v>
      </c>
      <c r="AF90" s="17">
        <f>[1]!srE2Rng(AE$9,$B90)</f>
        <v>28920</v>
      </c>
      <c r="AG90" s="53">
        <f t="shared" si="6"/>
        <v>600</v>
      </c>
      <c r="AH90" s="17">
        <f>[1]!srE2LETe(AJ$9,$B90,$C$6)</f>
        <v>1.7520000000000001E-2</v>
      </c>
      <c r="AI90" s="17">
        <f>[1]!srE2LETn(AJ$9,$B90,$C$6)</f>
        <v>6.4180000000000002E-6</v>
      </c>
      <c r="AJ90" s="17">
        <f>[1]!srE2LETt(AJ$9,$B90,$C$6)</f>
        <v>1.7526418000000002E-2</v>
      </c>
      <c r="AK90" s="17">
        <f>[1]!srE2Rng(AJ$9,$B90)</f>
        <v>85050</v>
      </c>
      <c r="AL90" s="53">
        <f t="shared" si="7"/>
        <v>150</v>
      </c>
      <c r="AM90" s="17">
        <f>[1]!srE2LETe(AO$9,$B90,$C$6)</f>
        <v>4.372E-3</v>
      </c>
      <c r="AN90" s="17">
        <f>[1]!srE2LETn(AO$9,$B90,$C$6)</f>
        <v>1.5349999999999999E-6</v>
      </c>
      <c r="AO90" s="17">
        <f>[1]!srE2LETt(AO$9,$B90,$C$6)</f>
        <v>4.3735350000000004E-3</v>
      </c>
      <c r="AP90" s="17">
        <f>[1]!srE2Rng(AO$9,$B90)</f>
        <v>85050</v>
      </c>
    </row>
    <row r="91" spans="2:42">
      <c r="B91" s="48">
        <f>B89*2</f>
        <v>200</v>
      </c>
      <c r="C91" s="53">
        <f t="shared" si="8"/>
        <v>47600</v>
      </c>
      <c r="D91" s="17">
        <f>[1]!srE2LETe(F$9,$B91,$C$6)</f>
        <v>28.022399999999998</v>
      </c>
      <c r="E91" s="17">
        <f>[1]!srE2LETn(F$9,$B91,$C$6)</f>
        <v>8.5427200000000002E-3</v>
      </c>
      <c r="F91" s="17">
        <f>[1]!srE2LETt(F$9,$B91,$C$6)</f>
        <v>28.030942719999999</v>
      </c>
      <c r="G91" s="17">
        <f>[1]!srE2Rng(F$9,$B91)</f>
        <v>4750.4000000000005</v>
      </c>
      <c r="H91" s="53">
        <f t="shared" si="1"/>
        <v>39400</v>
      </c>
      <c r="I91" s="17">
        <f>[1]!srE2LETe(K$9,$B91,$C$6)</f>
        <v>21.334799999999998</v>
      </c>
      <c r="J91" s="17">
        <f>[1]!srE2LETn(K$9,$B91,$C$6)</f>
        <v>6.3807199999999994E-3</v>
      </c>
      <c r="K91" s="17">
        <f>[1]!srE2LETt(K$9,$B91,$C$6)</f>
        <v>21.341180720000001</v>
      </c>
      <c r="L91" s="17">
        <f>[1]!srE2Rng(K$9,$B91)</f>
        <v>5140</v>
      </c>
      <c r="M91" s="53">
        <f t="shared" si="2"/>
        <v>27200</v>
      </c>
      <c r="N91" s="17">
        <f>[1]!srE2LETe(P$9,$B91,$C$6)</f>
        <v>10.454400000000001</v>
      </c>
      <c r="O91" s="17">
        <f>[1]!srE2LETn(P$9,$B91,$C$6)</f>
        <v>3.09012E-3</v>
      </c>
      <c r="P91" s="17">
        <f>[1]!srE2LETt(P$9,$B91,$C$6)</f>
        <v>10.457490120000001</v>
      </c>
      <c r="Q91" s="17">
        <f>[1]!srE2Rng(P$9,$B91)</f>
        <v>6899.9999999999991</v>
      </c>
      <c r="R91" s="53">
        <f t="shared" si="3"/>
        <v>16800</v>
      </c>
      <c r="S91" s="17">
        <f>[1]!srE2LETe(U$9,$B91,$C$6)</f>
        <v>4.6705999999999994</v>
      </c>
      <c r="T91" s="17">
        <f>[1]!srE2LETn(U$9,$B91,$C$6)</f>
        <v>1.418E-3</v>
      </c>
      <c r="U91" s="17">
        <f>[1]!srE2LETt(U$9,$B91,$C$6)</f>
        <v>4.6720179999999996</v>
      </c>
      <c r="V91" s="17">
        <f>[1]!srE2Rng(U$9,$B91)</f>
        <v>9356</v>
      </c>
      <c r="W91" s="53">
        <f t="shared" si="4"/>
        <v>8000</v>
      </c>
      <c r="X91" s="17">
        <f>[1]!srE2LETe(Z$9,$B91,$C$6)</f>
        <v>1.2150000000000001</v>
      </c>
      <c r="Y91" s="17">
        <f>[1]!srE2LETn(Z$9,$B91,$C$6)</f>
        <v>3.7130000000000003E-4</v>
      </c>
      <c r="Z91" s="17">
        <f>[1]!srE2LETt(Z$9,$B91,$C$6)</f>
        <v>1.2153713000000002</v>
      </c>
      <c r="AA91" s="17">
        <f>[1]!srE2Rng(Z$9,$B91)</f>
        <v>16740</v>
      </c>
      <c r="AB91" s="53">
        <f t="shared" si="5"/>
        <v>2400</v>
      </c>
      <c r="AC91" s="17">
        <f>[1]!srE2LETe(AE$9,$B91,$C$6)</f>
        <v>0.12758</v>
      </c>
      <c r="AD91" s="17">
        <f>[1]!srE2LETn(AE$9,$B91,$C$6)</f>
        <v>4.3282000000000003E-5</v>
      </c>
      <c r="AE91" s="17">
        <f>[1]!srE2LETt(AE$9,$B91,$C$6)</f>
        <v>0.127623282</v>
      </c>
      <c r="AF91" s="17">
        <f>[1]!srE2Rng(AE$9,$B91)</f>
        <v>47544</v>
      </c>
      <c r="AG91" s="53">
        <f t="shared" si="6"/>
        <v>800</v>
      </c>
      <c r="AH91" s="17">
        <f>[1]!srE2LETe(AJ$9,$B91,$C$6)</f>
        <v>1.4500000000000001E-2</v>
      </c>
      <c r="AI91" s="17">
        <f>[1]!srE2LETn(AJ$9,$B91,$C$6)</f>
        <v>4.9259999999999999E-6</v>
      </c>
      <c r="AJ91" s="17">
        <f>[1]!srE2LETt(AJ$9,$B91,$C$6)</f>
        <v>1.4504926000000001E-2</v>
      </c>
      <c r="AK91" s="17">
        <f>[1]!srE2Rng(AJ$9,$B91)</f>
        <v>139410</v>
      </c>
      <c r="AL91" s="53">
        <f t="shared" si="7"/>
        <v>200</v>
      </c>
      <c r="AM91" s="17">
        <f>[1]!srE2LETe(AO$9,$B91,$C$6)</f>
        <v>3.6189999999999998E-3</v>
      </c>
      <c r="AN91" s="17">
        <f>[1]!srE2LETn(AO$9,$B91,$C$6)</f>
        <v>1.1790000000000001E-6</v>
      </c>
      <c r="AO91" s="17">
        <f>[1]!srE2LETt(AO$9,$B91,$C$6)</f>
        <v>3.6201789999999998E-3</v>
      </c>
      <c r="AP91" s="17">
        <f>[1]!srE2Rng(AO$9,$B91)</f>
        <v>139410</v>
      </c>
    </row>
    <row r="92" spans="2:42">
      <c r="B92" s="48">
        <f>B89*3</f>
        <v>300</v>
      </c>
      <c r="C92" s="53">
        <f t="shared" si="8"/>
        <v>71400</v>
      </c>
      <c r="D92" s="17">
        <f>[1]!srE2LETe(F$9,$B92,$C$6)</f>
        <v>22.659800000000001</v>
      </c>
      <c r="E92" s="17">
        <f>[1]!srE2LETn(F$9,$B92,$C$6)</f>
        <v>5.9169599999999998E-3</v>
      </c>
      <c r="F92" s="17">
        <f>[1]!srE2LETt(F$9,$B92,$C$6)</f>
        <v>22.665716959999997</v>
      </c>
      <c r="G92" s="17">
        <f>[1]!srE2Rng(F$9,$B92)</f>
        <v>8873</v>
      </c>
      <c r="H92" s="53">
        <f t="shared" si="1"/>
        <v>59100</v>
      </c>
      <c r="I92" s="17">
        <f>[1]!srE2LETe(K$9,$B92,$C$6)</f>
        <v>17.206800000000001</v>
      </c>
      <c r="J92" s="17">
        <f>[1]!srE2LETn(K$9,$B92,$C$6)</f>
        <v>4.4204399999999994E-3</v>
      </c>
      <c r="K92" s="17">
        <f>[1]!srE2LETt(K$9,$B92,$C$6)</f>
        <v>17.211220440000002</v>
      </c>
      <c r="L92" s="17">
        <f>[1]!srE2Rng(K$9,$B92)</f>
        <v>9626.7999999999993</v>
      </c>
      <c r="M92" s="53">
        <f t="shared" si="2"/>
        <v>40800</v>
      </c>
      <c r="N92" s="17">
        <f>[1]!srE2LETe(P$9,$B92,$C$6)</f>
        <v>8.30532</v>
      </c>
      <c r="O92" s="17">
        <f>[1]!srE2LETn(P$9,$B92,$C$6)</f>
        <v>2.1386400000000002E-3</v>
      </c>
      <c r="P92" s="17">
        <f>[1]!srE2LETt(P$9,$B92,$C$6)</f>
        <v>8.3074586400000001</v>
      </c>
      <c r="Q92" s="17">
        <f>[1]!srE2Rng(P$9,$B92)</f>
        <v>13284</v>
      </c>
      <c r="R92" s="53">
        <f t="shared" si="3"/>
        <v>25200</v>
      </c>
      <c r="S92" s="17">
        <f>[1]!srE2LETe(U$9,$B92,$C$6)</f>
        <v>3.6884399999999995</v>
      </c>
      <c r="T92" s="17">
        <f>[1]!srE2LETn(U$9,$B92,$C$6)</f>
        <v>9.7981599999999989E-4</v>
      </c>
      <c r="U92" s="17">
        <f>[1]!srE2LETt(U$9,$B92,$C$6)</f>
        <v>3.6894198159999996</v>
      </c>
      <c r="V92" s="17">
        <f>[1]!srE2Rng(U$9,$B92)</f>
        <v>18188.400000000001</v>
      </c>
      <c r="W92" s="53">
        <f t="shared" si="4"/>
        <v>12000</v>
      </c>
      <c r="X92" s="17">
        <f>[1]!srE2LETe(Z$9,$B92,$C$6)</f>
        <v>0.95420000000000005</v>
      </c>
      <c r="Y92" s="17">
        <f>[1]!srE2LETn(Z$9,$B92,$C$6)</f>
        <v>2.5609999999999999E-4</v>
      </c>
      <c r="Z92" s="17">
        <f>[1]!srE2LETt(Z$9,$B92,$C$6)</f>
        <v>0.95445610000000003</v>
      </c>
      <c r="AA92" s="17">
        <f>[1]!srE2Rng(Z$9,$B92)</f>
        <v>32950</v>
      </c>
      <c r="AB92" s="53">
        <f t="shared" si="5"/>
        <v>3600</v>
      </c>
      <c r="AC92" s="17">
        <f>[1]!srE2LETe(AE$9,$B92,$C$6)</f>
        <v>0.100076</v>
      </c>
      <c r="AD92" s="17">
        <f>[1]!srE2LETn(AE$9,$B92,$C$6)</f>
        <v>2.9768E-5</v>
      </c>
      <c r="AE92" s="17">
        <f>[1]!srE2LETt(AE$9,$B92,$C$6)</f>
        <v>0.100105768</v>
      </c>
      <c r="AF92" s="17">
        <f>[1]!srE2Rng(AE$9,$B92)</f>
        <v>93920</v>
      </c>
      <c r="AG92" s="53">
        <f t="shared" si="6"/>
        <v>1200</v>
      </c>
      <c r="AH92" s="17">
        <f>[1]!srE2LETe(AJ$9,$B92,$C$6)</f>
        <v>1.14E-2</v>
      </c>
      <c r="AI92" s="17">
        <f>[1]!srE2LETn(AJ$9,$B92,$C$6)</f>
        <v>3.3900000000000002E-6</v>
      </c>
      <c r="AJ92" s="17">
        <f>[1]!srE2LETt(AJ$9,$B92,$C$6)</f>
        <v>1.1403390000000001E-2</v>
      </c>
      <c r="AK92" s="17">
        <f>[1]!srE2Rng(AJ$9,$B92)</f>
        <v>275060</v>
      </c>
      <c r="AL92" s="53">
        <f t="shared" si="7"/>
        <v>300</v>
      </c>
      <c r="AM92" s="17">
        <f>[1]!srE2LETe(AO$9,$B92,$C$6)</f>
        <v>2.8470000000000001E-3</v>
      </c>
      <c r="AN92" s="17">
        <f>[1]!srE2LETn(AO$9,$B92,$C$6)</f>
        <v>8.1259999999999996E-7</v>
      </c>
      <c r="AO92" s="17">
        <f>[1]!srE2LETt(AO$9,$B92,$C$6)</f>
        <v>2.8478126000000001E-3</v>
      </c>
      <c r="AP92" s="17">
        <f>[1]!srE2Rng(AO$9,$B92)</f>
        <v>274970</v>
      </c>
    </row>
    <row r="93" spans="2:42">
      <c r="B93" s="48">
        <f>B89*4</f>
        <v>400</v>
      </c>
      <c r="C93" s="53">
        <f t="shared" si="8"/>
        <v>95200</v>
      </c>
      <c r="D93" s="17">
        <f>[1]!srE2LETe(F$9,$B93,$C$6)</f>
        <v>19.841999999999999</v>
      </c>
      <c r="E93" s="17">
        <f>[1]!srE2LETn(F$9,$B93,$C$6)</f>
        <v>4.5597599999999995E-3</v>
      </c>
      <c r="F93" s="17">
        <f>[1]!srE2LETt(F$9,$B93,$C$6)</f>
        <v>19.846559759999998</v>
      </c>
      <c r="G93" s="17">
        <f>[1]!srE2Rng(F$9,$B93)</f>
        <v>13738.400000000001</v>
      </c>
      <c r="H93" s="53">
        <f t="shared" si="1"/>
        <v>78800</v>
      </c>
      <c r="I93" s="17">
        <f>[1]!srE2LETe(K$9,$B93,$C$6)</f>
        <v>15.041599999999999</v>
      </c>
      <c r="J93" s="17">
        <f>[1]!srE2LETn(K$9,$B93,$C$6)</f>
        <v>3.40596E-3</v>
      </c>
      <c r="K93" s="17">
        <f>[1]!srE2LETt(K$9,$B93,$C$6)</f>
        <v>15.045005959999999</v>
      </c>
      <c r="L93" s="17">
        <f>[1]!srE2Rng(K$9,$B93)</f>
        <v>14934</v>
      </c>
      <c r="M93" s="53">
        <f t="shared" si="2"/>
        <v>54400</v>
      </c>
      <c r="N93" s="17">
        <f>[1]!srE2LETe(P$9,$B93,$C$6)</f>
        <v>7.1983600000000001</v>
      </c>
      <c r="O93" s="17">
        <f>[1]!srE2LETn(P$9,$B93,$C$6)</f>
        <v>1.6437600000000002E-3</v>
      </c>
      <c r="P93" s="17">
        <f>[1]!srE2LETt(P$9,$B93,$C$6)</f>
        <v>7.2000037599999995</v>
      </c>
      <c r="Q93" s="17">
        <f>[1]!srE2Rng(P$9,$B93)</f>
        <v>20897.199999999997</v>
      </c>
      <c r="R93" s="53">
        <f t="shared" si="3"/>
        <v>33600</v>
      </c>
      <c r="S93" s="17">
        <f>[1]!srE2LETe(U$9,$B93,$C$6)</f>
        <v>3.1905999999999999</v>
      </c>
      <c r="T93" s="17">
        <f>[1]!srE2LETn(U$9,$B93,$C$6)</f>
        <v>7.5356000000000002E-4</v>
      </c>
      <c r="U93" s="17">
        <f>[1]!srE2LETt(U$9,$B93,$C$6)</f>
        <v>3.19135356</v>
      </c>
      <c r="V93" s="17">
        <f>[1]!srE2Rng(U$9,$B93)</f>
        <v>28807.199999999997</v>
      </c>
      <c r="W93" s="53">
        <f t="shared" si="4"/>
        <v>16000</v>
      </c>
      <c r="X93" s="17">
        <f>[1]!srE2LETe(Z$9,$B93,$C$6)</f>
        <v>0.8226</v>
      </c>
      <c r="Y93" s="17">
        <f>[1]!srE2LETn(Z$9,$B93,$C$6)</f>
        <v>1.9660000000000001E-4</v>
      </c>
      <c r="Z93" s="17">
        <f>[1]!srE2LETt(Z$9,$B93,$C$6)</f>
        <v>0.82279659999999999</v>
      </c>
      <c r="AA93" s="17">
        <f>[1]!srE2Rng(Z$9,$B93)</f>
        <v>52510</v>
      </c>
      <c r="AB93" s="53">
        <f t="shared" si="5"/>
        <v>4800</v>
      </c>
      <c r="AC93" s="17">
        <f>[1]!srE2LETe(AE$9,$B93,$C$6)</f>
        <v>8.6335999999999996E-2</v>
      </c>
      <c r="AD93" s="17">
        <f>[1]!srE2LETn(AE$9,$B93,$C$6)</f>
        <v>2.2866000000000001E-5</v>
      </c>
      <c r="AE93" s="17">
        <f>[1]!srE2LETt(AE$9,$B93,$C$6)</f>
        <v>8.6358865999999992E-2</v>
      </c>
      <c r="AF93" s="17">
        <f>[1]!srE2Rng(AE$9,$B93)</f>
        <v>149998</v>
      </c>
      <c r="AG93" s="53">
        <f t="shared" si="6"/>
        <v>1600</v>
      </c>
      <c r="AH93" s="17">
        <f>[1]!srE2LETe(AJ$9,$B93,$C$6)</f>
        <v>9.8440000000000003E-3</v>
      </c>
      <c r="AI93" s="17">
        <f>[1]!srE2LETn(AJ$9,$B93,$C$6)</f>
        <v>2.599E-6</v>
      </c>
      <c r="AJ93" s="17">
        <f>[1]!srE2LETt(AJ$9,$B93,$C$6)</f>
        <v>9.846599000000001E-3</v>
      </c>
      <c r="AK93" s="17">
        <f>[1]!srE2Rng(AJ$9,$B93)</f>
        <v>438560</v>
      </c>
      <c r="AL93" s="53">
        <f t="shared" si="7"/>
        <v>400</v>
      </c>
      <c r="AM93" s="17">
        <f>[1]!srE2LETe(AO$9,$B93,$C$6)</f>
        <v>2.4589999999999998E-3</v>
      </c>
      <c r="AN93" s="17">
        <f>[1]!srE2LETn(AO$9,$B93,$C$6)</f>
        <v>6.2350000000000004E-7</v>
      </c>
      <c r="AO93" s="17">
        <f>[1]!srE2LETt(AO$9,$B93,$C$6)</f>
        <v>2.4596234999999999E-3</v>
      </c>
      <c r="AP93" s="17">
        <f>[1]!srE2Rng(AO$9,$B93)</f>
        <v>438370</v>
      </c>
    </row>
    <row r="94" spans="2:42">
      <c r="B94" s="48">
        <f>B89*5</f>
        <v>500</v>
      </c>
      <c r="C94" s="53">
        <f t="shared" si="8"/>
        <v>119000</v>
      </c>
      <c r="D94" s="17">
        <f>[1]!srE2LETe(F$9,$B94,$C$6)</f>
        <v>18.120999999999999</v>
      </c>
      <c r="E94" s="17">
        <f>[1]!srE2LETn(F$9,$B94,$C$6)</f>
        <v>3.7152999999999999E-3</v>
      </c>
      <c r="F94" s="17">
        <f>[1]!srE2LETt(F$9,$B94,$C$6)</f>
        <v>18.124715299999998</v>
      </c>
      <c r="G94" s="17">
        <f>[1]!srE2Rng(F$9,$B94)</f>
        <v>19155</v>
      </c>
      <c r="H94" s="53">
        <f t="shared" si="1"/>
        <v>98500</v>
      </c>
      <c r="I94" s="17">
        <f>[1]!srE2LETe(K$9,$B94,$C$6)</f>
        <v>13.706999999999999</v>
      </c>
      <c r="J94" s="17">
        <f>[1]!srE2LETn(K$9,$B94,$C$6)</f>
        <v>2.7783999999999999E-3</v>
      </c>
      <c r="K94" s="17">
        <f>[1]!srE2LETt(K$9,$B94,$C$6)</f>
        <v>13.709778399999999</v>
      </c>
      <c r="L94" s="17">
        <f>[1]!srE2Rng(K$9,$B94)</f>
        <v>20865</v>
      </c>
      <c r="M94" s="53">
        <f t="shared" si="2"/>
        <v>68000</v>
      </c>
      <c r="N94" s="17">
        <f>[1]!srE2LETe(P$9,$B94,$C$6)</f>
        <v>6.5404</v>
      </c>
      <c r="O94" s="17">
        <f>[1]!srE2LETn(P$9,$B94,$C$6)</f>
        <v>1.3408000000000001E-3</v>
      </c>
      <c r="P94" s="17">
        <f>[1]!srE2LETt(P$9,$B94,$C$6)</f>
        <v>6.5417408000000004</v>
      </c>
      <c r="Q94" s="17">
        <f>[1]!srE2Rng(P$9,$B94)</f>
        <v>29467.999999999996</v>
      </c>
      <c r="R94" s="53">
        <f t="shared" si="3"/>
        <v>42000</v>
      </c>
      <c r="S94" s="17">
        <f>[1]!srE2LETe(U$9,$B94,$C$6)</f>
        <v>2.8961999999999999</v>
      </c>
      <c r="T94" s="17">
        <f>[1]!srE2LETn(U$9,$B94,$C$6)</f>
        <v>6.1521999999999998E-4</v>
      </c>
      <c r="U94" s="17">
        <f>[1]!srE2LETt(U$9,$B94,$C$6)</f>
        <v>2.8968152200000001</v>
      </c>
      <c r="V94" s="17">
        <f>[1]!srE2Rng(U$9,$B94)</f>
        <v>40788</v>
      </c>
      <c r="W94" s="53">
        <f t="shared" si="4"/>
        <v>20000</v>
      </c>
      <c r="X94" s="17">
        <f>[1]!srE2LETe(Z$9,$B94,$C$6)</f>
        <v>0.74460000000000004</v>
      </c>
      <c r="Y94" s="17">
        <f>[1]!srE2LETn(Z$9,$B94,$C$6)</f>
        <v>1.6009999999999999E-4</v>
      </c>
      <c r="Z94" s="17">
        <f>[1]!srE2LETt(Z$9,$B94,$C$6)</f>
        <v>0.74476010000000004</v>
      </c>
      <c r="AA94" s="17">
        <f>[1]!srE2Rng(Z$9,$B94)</f>
        <v>74590</v>
      </c>
      <c r="AB94" s="53">
        <f t="shared" si="5"/>
        <v>6000</v>
      </c>
      <c r="AC94" s="17">
        <f>[1]!srE2LETe(AE$9,$B94,$C$6)</f>
        <v>7.8060000000000004E-2</v>
      </c>
      <c r="AD94" s="17">
        <f>[1]!srE2LETn(AE$9,$B94,$C$6)</f>
        <v>1.8559999999999998E-5</v>
      </c>
      <c r="AE94" s="17">
        <f>[1]!srE2LETt(AE$9,$B94,$C$6)</f>
        <v>7.8078560000000005E-2</v>
      </c>
      <c r="AF94" s="17">
        <f>[1]!srE2Rng(AE$9,$B94)</f>
        <v>213030</v>
      </c>
      <c r="AG94" s="53">
        <f t="shared" si="6"/>
        <v>2000</v>
      </c>
      <c r="AH94" s="17">
        <f>[1]!srE2LETe(AJ$9,$B94,$C$6)</f>
        <v>8.9200000000000008E-3</v>
      </c>
      <c r="AI94" s="17">
        <f>[1]!srE2LETn(AJ$9,$B94,$C$6)</f>
        <v>2.114E-6</v>
      </c>
      <c r="AJ94" s="17">
        <f>[1]!srE2LETt(AJ$9,$B94,$C$6)</f>
        <v>8.9221140000000001E-3</v>
      </c>
      <c r="AK94" s="17">
        <f>[1]!srE2Rng(AJ$9,$B94)</f>
        <v>622900</v>
      </c>
      <c r="AL94" s="53">
        <f t="shared" si="7"/>
        <v>500</v>
      </c>
      <c r="AM94" s="17">
        <f>[1]!srE2LETe(AO$9,$B94,$C$6)</f>
        <v>2.2279999999999999E-3</v>
      </c>
      <c r="AN94" s="17">
        <f>[1]!srE2LETn(AO$9,$B94,$C$6)</f>
        <v>5.0750000000000001E-7</v>
      </c>
      <c r="AO94" s="17">
        <f>[1]!srE2LETt(AO$9,$B94,$C$6)</f>
        <v>2.2285075E-3</v>
      </c>
      <c r="AP94" s="17">
        <f>[1]!srE2Rng(AO$9,$B94)</f>
        <v>622550</v>
      </c>
    </row>
    <row r="95" spans="2:42">
      <c r="B95" s="89" t="s">
        <v>65</v>
      </c>
      <c r="C95" s="59" t="s">
        <v>66</v>
      </c>
      <c r="D95" s="102" t="str">
        <f>D$9&amp;" avLETe"</f>
        <v>238U avLETe</v>
      </c>
      <c r="E95" s="102" t="str">
        <f>D$9&amp;" avLETn"</f>
        <v>238U avLETn</v>
      </c>
      <c r="F95" s="102" t="str">
        <f>D$9&amp;" avLETt"</f>
        <v>238U avLETt</v>
      </c>
      <c r="G95" s="102" t="str">
        <f>D$9&amp;" avRng"</f>
        <v>238U avRng</v>
      </c>
      <c r="H95" s="59" t="s">
        <v>5</v>
      </c>
      <c r="I95" s="102" t="str">
        <f>I$9&amp;" avLETe"</f>
        <v>197Au avLETe</v>
      </c>
      <c r="J95" s="102" t="str">
        <f>I$9&amp;" avLETn"</f>
        <v>197Au avLETn</v>
      </c>
      <c r="K95" s="102" t="str">
        <f>I$9&amp;" avLETt"</f>
        <v>197Au avLETt</v>
      </c>
      <c r="L95" s="102" t="str">
        <f>I$9&amp;" avRng"</f>
        <v>197Au avRng</v>
      </c>
      <c r="M95" s="59" t="s">
        <v>5</v>
      </c>
      <c r="N95" s="102" t="str">
        <f>N$9&amp;" avLETe"</f>
        <v>136Xe avLETe</v>
      </c>
      <c r="O95" s="102" t="str">
        <f>N$9&amp;" avLETn"</f>
        <v>136Xe avLETn</v>
      </c>
      <c r="P95" s="102" t="str">
        <f>N$9&amp;" avLETt"</f>
        <v>136Xe avLETt</v>
      </c>
      <c r="Q95" s="102" t="str">
        <f>N$9&amp;" avRng"</f>
        <v>136Xe avRng</v>
      </c>
      <c r="R95" s="59" t="s">
        <v>5</v>
      </c>
      <c r="S95" s="102" t="str">
        <f>S$9&amp;" avLETe"</f>
        <v>84Kr avLETe</v>
      </c>
      <c r="T95" s="102" t="str">
        <f>S$9&amp;" avLETn"</f>
        <v>84Kr avLETn</v>
      </c>
      <c r="U95" s="102" t="str">
        <f>S$9&amp;" avLETt"</f>
        <v>84Kr avLETt</v>
      </c>
      <c r="V95" s="102" t="str">
        <f>S$9&amp;" avRng"</f>
        <v>84Kr avRng</v>
      </c>
      <c r="W95" s="59" t="s">
        <v>5</v>
      </c>
      <c r="X95" s="102" t="str">
        <f>X$9&amp;" avLETe"</f>
        <v>40Ar avLETe</v>
      </c>
      <c r="Y95" s="102" t="str">
        <f>X$9&amp;" avLETn"</f>
        <v>40Ar avLETn</v>
      </c>
      <c r="Z95" s="102" t="str">
        <f>X$9&amp;" avLETt"</f>
        <v>40Ar avLETt</v>
      </c>
      <c r="AA95" s="102" t="str">
        <f>X$9&amp;" avRng"</f>
        <v>40Ar avRng</v>
      </c>
      <c r="AB95" s="59" t="s">
        <v>5</v>
      </c>
      <c r="AC95" s="102" t="str">
        <f>AC$9&amp;" avLETe"</f>
        <v>12C avLETe</v>
      </c>
      <c r="AD95" s="102" t="str">
        <f>AC$9&amp;" avLETn"</f>
        <v>12C avLETn</v>
      </c>
      <c r="AE95" s="102" t="str">
        <f>AC$9&amp;" avLETt"</f>
        <v>12C avLETt</v>
      </c>
      <c r="AF95" s="102" t="str">
        <f>AC$9&amp;" avRng"</f>
        <v>12C avRng</v>
      </c>
      <c r="AG95" s="59" t="s">
        <v>5</v>
      </c>
      <c r="AH95" s="102" t="str">
        <f>AH$9&amp;" avLETe"</f>
        <v>4He avLETe</v>
      </c>
      <c r="AI95" s="102" t="str">
        <f>AH$9&amp;" avLETn"</f>
        <v>4He avLETn</v>
      </c>
      <c r="AJ95" s="102" t="str">
        <f>AH$9&amp;" avLETt"</f>
        <v>4He avLETt</v>
      </c>
      <c r="AK95" s="102" t="str">
        <f>AH$9&amp;" avRng"</f>
        <v>4He avRng</v>
      </c>
      <c r="AL95" s="59" t="s">
        <v>5</v>
      </c>
      <c r="AM95" s="102" t="str">
        <f>AM$9&amp;" avLETe"</f>
        <v>1H avLETe</v>
      </c>
      <c r="AN95" s="102" t="str">
        <f>AM$9&amp;" avLETn"</f>
        <v>1H avLETn</v>
      </c>
      <c r="AO95" s="102" t="str">
        <f>AM$9&amp;" avLETt"</f>
        <v>1H avLETt</v>
      </c>
      <c r="AP95" s="102" t="str">
        <f>AM$9&amp;" avRng"</f>
        <v>1H avRng</v>
      </c>
    </row>
    <row r="96" spans="2:42" s="34" customFormat="1">
      <c r="B96" s="49">
        <v>1E-4</v>
      </c>
      <c r="C96" s="99">
        <f>IF($B96&lt;=C$26,$B96,NA())</f>
        <v>1E-4</v>
      </c>
      <c r="D96" s="51">
        <f>IF($B96&lt;=C$26,[1]!srE2LETe(F$9,C96,$C$6),NA())</f>
        <v>1.07012</v>
      </c>
      <c r="E96" s="51">
        <f>IF($B96&lt;=C$26,[1]!srE2LETn(F$9,C96,$C$6),NA())</f>
        <v>8.2578800000000001</v>
      </c>
      <c r="F96" s="51">
        <f>IF($B96&lt;=C$26,[1]!srE2LETt(F$9,C96,$C$6),NA())</f>
        <v>9.3279999999999994</v>
      </c>
      <c r="G96" s="51">
        <f>IF($B96&lt;=C$26,[1]!srE2Rng(F$9,C96),NA())</f>
        <v>1.9220000000000001E-2</v>
      </c>
      <c r="H96" s="99">
        <f>IF($B96&lt;=H$26,$B96,NA())</f>
        <v>1E-4</v>
      </c>
      <c r="I96" s="51">
        <f>IF($B96&lt;=H$26,[1]!srE2LETe(K$9,H96,$C$6),NA())</f>
        <v>0.84167499999999995</v>
      </c>
      <c r="J96" s="51">
        <f>IF($B96&lt;=H$26,[1]!srE2LETn(K$9,H96,$C$6),NA())</f>
        <v>7.4854500000000002</v>
      </c>
      <c r="K96" s="51">
        <f>IF($B96&lt;=H$26,[1]!srE2LETt(K$9,H96,$C$6),NA())</f>
        <v>8.3271250000000006</v>
      </c>
      <c r="L96" s="51">
        <f>IF($B96&lt;=H$26,[1]!srE2Rng(K$9,H96),NA())</f>
        <v>1.7165E-2</v>
      </c>
      <c r="M96" s="99">
        <f>IF($B96&lt;=M$26,$B96,NA())</f>
        <v>1E-4</v>
      </c>
      <c r="N96" s="51">
        <f>IF($B96&lt;=M$26,[1]!srE2LETe(P$9,M96,$C$6),NA())</f>
        <v>0.45488000000000001</v>
      </c>
      <c r="O96" s="51">
        <f>IF($B96&lt;=M$26,[1]!srE2LETn(P$9,M96,$C$6),NA())</f>
        <v>5.7927999999999997</v>
      </c>
      <c r="P96" s="51">
        <f>IF($B96&lt;=M$26,[1]!srE2LETt(P$9,M96,$C$6),NA())</f>
        <v>6.2476799999999999</v>
      </c>
      <c r="Q96" s="51">
        <f>IF($B96&lt;=M$26,[1]!srE2Rng(P$9,M96),NA())</f>
        <v>1.426E-2</v>
      </c>
      <c r="R96" s="99">
        <f>IF($B96&lt;=R$26,$B96,NA())</f>
        <v>1E-4</v>
      </c>
      <c r="S96" s="51">
        <f>IF($B96&lt;=R$26,[1]!srE2LETe(U$9,R96,$C$6),NA())</f>
        <v>0.37572</v>
      </c>
      <c r="T96" s="51">
        <f>IF($B96&lt;=R$26,[1]!srE2LETn(U$9,R96,$C$6),NA())</f>
        <v>4.1012000000000004</v>
      </c>
      <c r="U96" s="51">
        <f>IF($B96&lt;=R$26,[1]!srE2LETt(U$9,R96,$C$6),NA())</f>
        <v>4.4769200000000007</v>
      </c>
      <c r="V96" s="51">
        <f>IF($B96&lt;=R$26,[1]!srE2Rng(U$9,R96),NA())</f>
        <v>1.078E-2</v>
      </c>
      <c r="W96" s="99">
        <f>IF($B96&lt;=W$26,$B96,NA())</f>
        <v>1E-4</v>
      </c>
      <c r="X96" s="51">
        <f>IF($B96&lt;=W$26,[1]!srE2LETe(Z$9,W96,$C$6),NA())</f>
        <v>0.28079999999999999</v>
      </c>
      <c r="Y96" s="51">
        <f>IF($B96&lt;=W$26,[1]!srE2LETn(Z$9,W96,$C$6),NA())</f>
        <v>2.012</v>
      </c>
      <c r="Z96" s="51">
        <f>IF($B96&lt;=W$26,[1]!srE2LETt(Z$9,W96,$C$6),NA())</f>
        <v>2.2928000000000002</v>
      </c>
      <c r="AA96" s="51">
        <f>IF($B96&lt;=W$26,[1]!srE2Rng(Z$9,W96),NA())</f>
        <v>7.9000000000000008E-3</v>
      </c>
      <c r="AB96" s="99">
        <f>IF($B96&lt;=AB$26,$B96,NA())</f>
        <v>1E-4</v>
      </c>
      <c r="AC96" s="51">
        <f>IF($B96&lt;=AB$26,[1]!srE2LETe(AE$9,AB96,$C$6),NA())</f>
        <v>0.14299999999999999</v>
      </c>
      <c r="AD96" s="51">
        <f>IF($B96&lt;=AB$26,[1]!srE2LETn(AE$9,AB96,$C$6),NA())</f>
        <v>0.43120000000000003</v>
      </c>
      <c r="AE96" s="51">
        <f>IF($B96&lt;=AB$26,[1]!srE2LETt(AE$9,AB96,$C$6),NA())</f>
        <v>0.57420000000000004</v>
      </c>
      <c r="AF96" s="51">
        <f>IF($B96&lt;=AB$26,[1]!srE2Rng(AE$9,AB96),NA())</f>
        <v>5.8000000000000013E-3</v>
      </c>
      <c r="AG96" s="99">
        <f>IF($B96&lt;=AG$26,$B96,NA())</f>
        <v>1E-4</v>
      </c>
      <c r="AH96" s="51">
        <f>IF($B96&lt;=AG$26,[1]!srE2LETe(AJ$9,AG96,$C$6),NA())</f>
        <v>4.6210055999999999E-2</v>
      </c>
      <c r="AI96" s="51">
        <f>IF($B96&lt;=AG$26,[1]!srE2LETn(AJ$9,AG96,$C$6),NA())</f>
        <v>6.9950020399999993E-2</v>
      </c>
      <c r="AJ96" s="51">
        <f>IF($B96&lt;=AG$26,[1]!srE2LETt(AJ$9,AG96,$C$6),NA())</f>
        <v>0.11616007640000001</v>
      </c>
      <c r="AK96" s="51">
        <f>IF($B96&lt;=AG$26,[1]!srE2Rng(AJ$9,AG96),NA())</f>
        <v>5.30001E-3</v>
      </c>
      <c r="AL96" s="99">
        <f>IF($B96&lt;=AL$26,$B96,NA())</f>
        <v>1E-4</v>
      </c>
      <c r="AM96" s="51">
        <f>IF($B96&lt;=AL$26,[1]!srE2LETe(AO$9,AL96,$C$6),NA())</f>
        <v>3.3640016499835008E-2</v>
      </c>
      <c r="AN96" s="51">
        <f>IF($B96&lt;=AL$26,[1]!srE2LETn(AO$9,AL96,$C$6),NA())</f>
        <v>9.3770017099829E-3</v>
      </c>
      <c r="AO96" s="51">
        <f>IF($B96&lt;=AL$26,[1]!srE2LETt(AO$9,AL96,$C$6),NA())</f>
        <v>4.3017018209817903E-2</v>
      </c>
      <c r="AP96" s="51">
        <f>IF($B96&lt;=AL$26,[1]!srE2Rng(AO$9,AL96),NA())</f>
        <v>2.7000019999800003E-3</v>
      </c>
    </row>
    <row r="97" spans="2:42" s="34" customFormat="1">
      <c r="B97" s="48">
        <f>B96*1.5</f>
        <v>1.5000000000000001E-4</v>
      </c>
      <c r="C97" s="99">
        <f t="shared" ref="C97:C164" si="9">IF($B97&lt;=C$26,$B97,NA())</f>
        <v>1.5000000000000001E-4</v>
      </c>
      <c r="D97" s="51">
        <f>IF($B97&lt;=C$26,[1]!srE2LETe(F$9,C97,$C$6),NA())</f>
        <v>1.3106</v>
      </c>
      <c r="E97" s="51">
        <f>IF($B97&lt;=C$26,[1]!srE2LETn(F$9,C97,$C$6),NA())</f>
        <v>9.5150400000000008</v>
      </c>
      <c r="F97" s="51">
        <f>IF($B97&lt;=C$26,[1]!srE2LETt(F$9,C97,$C$6),NA())</f>
        <v>10.825640000000002</v>
      </c>
      <c r="G97" s="51">
        <f>IF($B97&lt;=C$26,[1]!srE2Rng(F$9,C97),NA())</f>
        <v>2.3852000000000002E-2</v>
      </c>
      <c r="H97" s="99">
        <f t="shared" ref="H97:H164" si="10">IF($B97&lt;=H$26,$B97,NA())</f>
        <v>1.5000000000000001E-4</v>
      </c>
      <c r="I97" s="51">
        <f>IF($B97&lt;=H$26,[1]!srE2LETe(K$9,H97,$C$6),NA())</f>
        <v>1.0310079999999999</v>
      </c>
      <c r="J97" s="51">
        <f>IF($B97&lt;=H$26,[1]!srE2LETn(K$9,H97,$C$6),NA())</f>
        <v>8.5765200000000004</v>
      </c>
      <c r="K97" s="51">
        <f>IF($B97&lt;=H$26,[1]!srE2LETt(K$9,H97,$C$6),NA())</f>
        <v>9.6075280000000003</v>
      </c>
      <c r="L97" s="51">
        <f>IF($B97&lt;=H$26,[1]!srE2Rng(K$9,H97),NA())</f>
        <v>2.1402000000000001E-2</v>
      </c>
      <c r="M97" s="99">
        <f t="shared" ref="M97:M164" si="11">IF($B97&lt;=M$26,$B97,NA())</f>
        <v>1.5000000000000001E-4</v>
      </c>
      <c r="N97" s="51">
        <f>IF($B97&lt;=M$26,[1]!srE2LETe(P$9,M97,$C$6),NA())</f>
        <v>0.55706</v>
      </c>
      <c r="O97" s="51">
        <f>IF($B97&lt;=M$26,[1]!srE2LETn(P$9,M97,$C$6),NA())</f>
        <v>6.5437200000000004</v>
      </c>
      <c r="P97" s="51">
        <f>IF($B97&lt;=M$26,[1]!srE2LETt(P$9,M97,$C$6),NA())</f>
        <v>7.1007800000000003</v>
      </c>
      <c r="Q97" s="51">
        <f>IF($B97&lt;=M$26,[1]!srE2Rng(P$9,M97),NA())</f>
        <v>1.8008E-2</v>
      </c>
      <c r="R97" s="99">
        <f t="shared" ref="R97:R164" si="12">IF($B97&lt;=R$26,$B97,NA())</f>
        <v>1.5000000000000001E-4</v>
      </c>
      <c r="S97" s="51">
        <f>IF($B97&lt;=R$26,[1]!srE2LETe(U$9,R97,$C$6),NA())</f>
        <v>0.46024000000000004</v>
      </c>
      <c r="T97" s="51">
        <f>IF($B97&lt;=R$26,[1]!srE2LETn(U$9,R97,$C$6),NA())</f>
        <v>4.57</v>
      </c>
      <c r="U97" s="51">
        <f>IF($B97&lt;=R$26,[1]!srE2LETt(U$9,R97,$C$6),NA())</f>
        <v>5.03024</v>
      </c>
      <c r="V97" s="51">
        <f>IF($B97&lt;=R$26,[1]!srE2Rng(U$9,R97),NA())</f>
        <v>1.3820000000000001E-2</v>
      </c>
      <c r="W97" s="99">
        <f t="shared" ref="W97:W164" si="13">IF($B97&lt;=W$26,$B97,NA())</f>
        <v>1.5000000000000001E-4</v>
      </c>
      <c r="X97" s="51">
        <f>IF($B97&lt;=W$26,[1]!srE2LETe(Z$9,W97,$C$6),NA())</f>
        <v>0.34389999999999998</v>
      </c>
      <c r="Y97" s="51">
        <f>IF($B97&lt;=W$26,[1]!srE2LETn(Z$9,W97,$C$6),NA())</f>
        <v>2.1909999999999998</v>
      </c>
      <c r="Z97" s="51">
        <f>IF($B97&lt;=W$26,[1]!srE2LETt(Z$9,W97,$C$6),NA())</f>
        <v>2.5348999999999999</v>
      </c>
      <c r="AA97" s="51">
        <f>IF($B97&lt;=W$26,[1]!srE2Rng(Z$9,W97),NA())</f>
        <v>1.04E-2</v>
      </c>
      <c r="AB97" s="99">
        <f t="shared" ref="AB97:AB164" si="14">IF($B97&lt;=AB$26,$B97,NA())</f>
        <v>1.5000000000000001E-4</v>
      </c>
      <c r="AC97" s="51">
        <f>IF($B97&lt;=AB$26,[1]!srE2LETe(AE$9,AB97,$C$6),NA())</f>
        <v>0.17510000000000003</v>
      </c>
      <c r="AD97" s="51">
        <f>IF($B97&lt;=AB$26,[1]!srE2LETn(AE$9,AB97,$C$6),NA())</f>
        <v>0.45750000000000002</v>
      </c>
      <c r="AE97" s="51">
        <f>IF($B97&lt;=AB$26,[1]!srE2LETt(AE$9,AB97,$C$6),NA())</f>
        <v>0.63260000000000005</v>
      </c>
      <c r="AF97" s="51">
        <f>IF($B97&lt;=AB$26,[1]!srE2Rng(AE$9,AB97),NA())</f>
        <v>7.9000000000000025E-3</v>
      </c>
      <c r="AG97" s="99">
        <f t="shared" ref="AG97:AG164" si="15">IF($B97&lt;=AG$26,$B97,NA())</f>
        <v>1.5000000000000001E-4</v>
      </c>
      <c r="AH97" s="51">
        <f>IF($B97&lt;=AG$26,[1]!srE2LETe(AJ$9,AG97,$C$6),NA())</f>
        <v>5.6590046200000001E-2</v>
      </c>
      <c r="AI97" s="51">
        <f>IF($B97&lt;=AG$26,[1]!srE2LETn(AJ$9,AG97,$C$6),NA())</f>
        <v>7.2930007999999991E-2</v>
      </c>
      <c r="AJ97" s="51">
        <f>IF($B97&lt;=AG$26,[1]!srE2LETt(AJ$9,AG97,$C$6),NA())</f>
        <v>0.12952005419999998</v>
      </c>
      <c r="AK97" s="51">
        <f>IF($B97&lt;=AG$26,[1]!srE2Rng(AJ$9,AG97),NA())</f>
        <v>7.300011999999999E-3</v>
      </c>
      <c r="AL97" s="99">
        <f t="shared" ref="AL97:AL164" si="16">IF($B97&lt;=AL$26,$B97,NA())</f>
        <v>1.5000000000000001E-4</v>
      </c>
      <c r="AM97" s="51">
        <f>IF($B97&lt;=AL$26,[1]!srE2LETe(AO$9,AL97,$C$6),NA())</f>
        <v>4.1210135000000002E-2</v>
      </c>
      <c r="AN97" s="51">
        <f>IF($B97&lt;=AL$26,[1]!srE2LETn(AO$9,AL97,$C$6),NA())</f>
        <v>1.0050009E-2</v>
      </c>
      <c r="AO97" s="51">
        <f>IF($B97&lt;=AL$26,[1]!srE2LETt(AO$9,AL97,$C$6),NA())</f>
        <v>5.1260144000000001E-2</v>
      </c>
      <c r="AP97" s="51">
        <f>IF($B97&lt;=AL$26,[1]!srE2Rng(AO$9,AL97),NA())</f>
        <v>3.6000200000000002E-3</v>
      </c>
    </row>
    <row r="98" spans="2:42" s="34" customFormat="1">
      <c r="B98" s="48">
        <f>B96*2</f>
        <v>2.0000000000000001E-4</v>
      </c>
      <c r="C98" s="99">
        <f t="shared" si="9"/>
        <v>2.0000000000000001E-4</v>
      </c>
      <c r="D98" s="51">
        <f>IF($B98&lt;=C$26,[1]!srE2LETe(F$9,C98,$C$6),NA())</f>
        <v>1.51308</v>
      </c>
      <c r="E98" s="51">
        <f>IF($B98&lt;=C$26,[1]!srE2LETn(F$9,C98,$C$6),NA())</f>
        <v>10.4216</v>
      </c>
      <c r="F98" s="51">
        <f>IF($B98&lt;=C$26,[1]!srE2LETt(F$9,C98,$C$6),NA())</f>
        <v>11.93468</v>
      </c>
      <c r="G98" s="51">
        <f>IF($B98&lt;=C$26,[1]!srE2Rng(F$9,C98),NA())</f>
        <v>2.7984000000000002E-2</v>
      </c>
      <c r="H98" s="99">
        <f t="shared" si="10"/>
        <v>2.0000000000000001E-4</v>
      </c>
      <c r="I98" s="51">
        <f>IF($B98&lt;=H$26,[1]!srE2LETe(K$9,H98,$C$6),NA())</f>
        <v>1.1906399999999999</v>
      </c>
      <c r="J98" s="51">
        <f>IF($B98&lt;=H$26,[1]!srE2LETn(K$9,H98,$C$6),NA())</f>
        <v>9.3607600000000009</v>
      </c>
      <c r="K98" s="51">
        <f>IF($B98&lt;=H$26,[1]!srE2LETt(K$9,H98,$C$6),NA())</f>
        <v>10.551399999999999</v>
      </c>
      <c r="L98" s="51">
        <f>IF($B98&lt;=H$26,[1]!srE2Rng(K$9,H98),NA())</f>
        <v>2.5184000000000002E-2</v>
      </c>
      <c r="M98" s="99">
        <f t="shared" si="11"/>
        <v>2.0000000000000001E-4</v>
      </c>
      <c r="N98" s="51">
        <f>IF($B98&lt;=M$26,[1]!srE2LETe(P$9,M98,$C$6),NA())</f>
        <v>0.64328800000000008</v>
      </c>
      <c r="O98" s="51">
        <f>IF($B98&lt;=M$26,[1]!srE2LETn(P$9,M98,$C$6),NA())</f>
        <v>7.0684800000000001</v>
      </c>
      <c r="P98" s="51">
        <f>IF($B98&lt;=M$26,[1]!srE2LETt(P$9,M98,$C$6),NA())</f>
        <v>7.7117680000000011</v>
      </c>
      <c r="Q98" s="51">
        <f>IF($B98&lt;=M$26,[1]!srE2Rng(P$9,M98),NA())</f>
        <v>2.1456000000000003E-2</v>
      </c>
      <c r="R98" s="99">
        <f t="shared" si="12"/>
        <v>2.0000000000000001E-4</v>
      </c>
      <c r="S98" s="51">
        <f>IF($B98&lt;=R$26,[1]!srE2LETe(U$9,R98,$C$6),NA())</f>
        <v>0.53149999999999997</v>
      </c>
      <c r="T98" s="51">
        <f>IF($B98&lt;=R$26,[1]!srE2LETn(U$9,R98,$C$6),NA())</f>
        <v>4.8841999999999999</v>
      </c>
      <c r="U98" s="51">
        <f>IF($B98&lt;=R$26,[1]!srE2LETt(U$9,R98,$C$6),NA())</f>
        <v>5.4157000000000002</v>
      </c>
      <c r="V98" s="51">
        <f>IF($B98&lt;=R$26,[1]!srE2Rng(U$9,R98),NA())</f>
        <v>1.6660000000000001E-2</v>
      </c>
      <c r="W98" s="99">
        <f t="shared" si="13"/>
        <v>2.0000000000000001E-4</v>
      </c>
      <c r="X98" s="51">
        <f>IF($B98&lt;=W$26,[1]!srE2LETe(Z$9,W98,$C$6),NA())</f>
        <v>0.39710000000000001</v>
      </c>
      <c r="Y98" s="51">
        <f>IF($B98&lt;=W$26,[1]!srE2LETn(Z$9,W98,$C$6),NA())</f>
        <v>2.3010000000000002</v>
      </c>
      <c r="Z98" s="51">
        <f>IF($B98&lt;=W$26,[1]!srE2LETt(Z$9,W98,$C$6),NA())</f>
        <v>2.6981000000000002</v>
      </c>
      <c r="AA98" s="51">
        <f>IF($B98&lt;=W$26,[1]!srE2Rng(Z$9,W98),NA())</f>
        <v>1.2699999999999999E-2</v>
      </c>
      <c r="AB98" s="99">
        <f t="shared" si="14"/>
        <v>2.0000000000000001E-4</v>
      </c>
      <c r="AC98" s="51">
        <f>IF($B98&lt;=AB$26,[1]!srE2LETe(AE$9,AB98,$C$6),NA())</f>
        <v>0.20216000000000001</v>
      </c>
      <c r="AD98" s="51">
        <f>IF($B98&lt;=AB$26,[1]!srE2LETn(AE$9,AB98,$C$6),NA())</f>
        <v>0.47076000000000001</v>
      </c>
      <c r="AE98" s="51">
        <f>IF($B98&lt;=AB$26,[1]!srE2LETt(AE$9,AB98,$C$6),NA())</f>
        <v>0.67291999999999996</v>
      </c>
      <c r="AF98" s="51">
        <f>IF($B98&lt;=AB$26,[1]!srE2Rng(AE$9,AB98),NA())</f>
        <v>9.8799999999999999E-3</v>
      </c>
      <c r="AG98" s="99">
        <f t="shared" si="15"/>
        <v>2.0000000000000001E-4</v>
      </c>
      <c r="AH98" s="51">
        <f>IF($B98&lt;=AG$26,[1]!srE2LETe(AJ$9,AG98,$C$6),NA())</f>
        <v>6.5350039600000007E-2</v>
      </c>
      <c r="AI98" s="51">
        <f>IF($B98&lt;=AG$26,[1]!srE2LETn(AJ$9,AG98,$C$6),NA())</f>
        <v>7.4050001900000009E-2</v>
      </c>
      <c r="AJ98" s="51">
        <f>IF($B98&lt;=AG$26,[1]!srE2LETt(AJ$9,AG98,$C$6),NA())</f>
        <v>0.13940004150000002</v>
      </c>
      <c r="AK98" s="51">
        <f>IF($B98&lt;=AG$26,[1]!srE2Rng(AJ$9,AG98),NA())</f>
        <v>9.4000100000000003E-3</v>
      </c>
      <c r="AL98" s="99">
        <f t="shared" si="16"/>
        <v>2.0000000000000001E-4</v>
      </c>
      <c r="AM98" s="51">
        <f>IF($B98&lt;=AL$26,[1]!srE2LETe(AO$9,AL98,$C$6),NA())</f>
        <v>4.75801156E-2</v>
      </c>
      <c r="AN98" s="51">
        <f>IF($B98&lt;=AL$26,[1]!srE2LETn(AO$9,AL98,$C$6),NA())</f>
        <v>1.04300048E-2</v>
      </c>
      <c r="AO98" s="51">
        <f>IF($B98&lt;=AL$26,[1]!srE2LETt(AO$9,AL98,$C$6),NA())</f>
        <v>5.8010120400000004E-2</v>
      </c>
      <c r="AP98" s="51">
        <f>IF($B98&lt;=AL$26,[1]!srE2Rng(AO$9,AL98),NA())</f>
        <v>4.5000200000000004E-3</v>
      </c>
    </row>
    <row r="99" spans="2:42" s="34" customFormat="1">
      <c r="B99" s="48">
        <f>B96*3</f>
        <v>3.0000000000000003E-4</v>
      </c>
      <c r="C99" s="99">
        <f t="shared" si="9"/>
        <v>3.0000000000000003E-4</v>
      </c>
      <c r="D99" s="51">
        <f>IF($B99&lt;=C$26,[1]!srE2LETe(F$9,C99,$C$6),NA())</f>
        <v>1.8527799999999999</v>
      </c>
      <c r="E99" s="51">
        <f>IF($B99&lt;=C$26,[1]!srE2LETn(F$9,C99,$C$6),NA())</f>
        <v>11.6988</v>
      </c>
      <c r="F99" s="51">
        <f>IF($B99&lt;=C$26,[1]!srE2LETt(F$9,C99,$C$6),NA())</f>
        <v>13.551580000000001</v>
      </c>
      <c r="G99" s="51">
        <f>IF($B99&lt;=C$26,[1]!srE2Rng(F$9,C99),NA())</f>
        <v>3.5306000000000004E-2</v>
      </c>
      <c r="H99" s="99">
        <f t="shared" si="10"/>
        <v>3.0000000000000003E-4</v>
      </c>
      <c r="I99" s="51">
        <f>IF($B99&lt;=H$26,[1]!srE2LETe(K$9,H99,$C$6),NA())</f>
        <v>1.45784</v>
      </c>
      <c r="J99" s="51">
        <f>IF($B99&lt;=H$26,[1]!srE2LETn(K$9,H99,$C$6),NA())</f>
        <v>10.448600000000001</v>
      </c>
      <c r="K99" s="51">
        <f>IF($B99&lt;=H$26,[1]!srE2LETt(K$9,H99,$C$6),NA())</f>
        <v>11.90644</v>
      </c>
      <c r="L99" s="51">
        <f>IF($B99&lt;=H$26,[1]!srE2Rng(K$9,H99),NA())</f>
        <v>3.1994000000000002E-2</v>
      </c>
      <c r="M99" s="99">
        <f t="shared" si="11"/>
        <v>3.0000000000000003E-4</v>
      </c>
      <c r="N99" s="51">
        <f>IF($B99&lt;=M$26,[1]!srE2LETe(P$9,M99,$C$6),NA())</f>
        <v>0.78778400000000004</v>
      </c>
      <c r="O99" s="51">
        <f>IF($B99&lt;=M$26,[1]!srE2LETn(P$9,M99,$C$6),NA())</f>
        <v>7.7633999999999999</v>
      </c>
      <c r="P99" s="51">
        <f>IF($B99&lt;=M$26,[1]!srE2LETt(P$9,M99,$C$6),NA())</f>
        <v>8.5511839999999992</v>
      </c>
      <c r="Q99" s="51">
        <f>IF($B99&lt;=M$26,[1]!srE2Rng(P$9,M99),NA())</f>
        <v>2.7752000000000002E-2</v>
      </c>
      <c r="R99" s="99">
        <f t="shared" si="12"/>
        <v>3.0000000000000003E-4</v>
      </c>
      <c r="S99" s="51">
        <f>IF($B99&lt;=R$26,[1]!srE2LETe(U$9,R99,$C$6),NA())</f>
        <v>0.65093599999999996</v>
      </c>
      <c r="T99" s="51">
        <f>IF($B99&lt;=R$26,[1]!srE2LETn(U$9,R99,$C$6),NA())</f>
        <v>5.28064</v>
      </c>
      <c r="U99" s="51">
        <f>IF($B99&lt;=R$26,[1]!srE2LETt(U$9,R99,$C$6),NA())</f>
        <v>5.9315759999999997</v>
      </c>
      <c r="V99" s="51">
        <f>IF($B99&lt;=R$26,[1]!srE2Rng(U$9,R99),NA())</f>
        <v>2.1920000000000002E-2</v>
      </c>
      <c r="W99" s="99">
        <f t="shared" si="13"/>
        <v>3.0000000000000003E-4</v>
      </c>
      <c r="X99" s="51">
        <f>IF($B99&lt;=W$26,[1]!srE2LETe(Z$9,W99,$C$6),NA())</f>
        <v>0.4864</v>
      </c>
      <c r="Y99" s="51">
        <f>IF($B99&lt;=W$26,[1]!srE2LETn(Z$9,W99,$C$6),NA())</f>
        <v>2.423</v>
      </c>
      <c r="Z99" s="51">
        <f>IF($B99&lt;=W$26,[1]!srE2LETt(Z$9,W99,$C$6),NA())</f>
        <v>2.9094000000000002</v>
      </c>
      <c r="AA99" s="51">
        <f>IF($B99&lt;=W$26,[1]!srE2Rng(Z$9,W99),NA())</f>
        <v>1.72E-2</v>
      </c>
      <c r="AB99" s="99">
        <f t="shared" si="14"/>
        <v>3.0000000000000003E-4</v>
      </c>
      <c r="AC99" s="51">
        <f>IF($B99&lt;=AB$26,[1]!srE2LETe(AE$9,AB99,$C$6),NA())</f>
        <v>0.24764000000000003</v>
      </c>
      <c r="AD99" s="51">
        <f>IF($B99&lt;=AB$26,[1]!srE2LETn(AE$9,AB99,$C$6),NA())</f>
        <v>0.48054000000000002</v>
      </c>
      <c r="AE99" s="51">
        <f>IF($B99&lt;=AB$26,[1]!srE2LETt(AE$9,AB99,$C$6),NA())</f>
        <v>0.72818000000000005</v>
      </c>
      <c r="AF99" s="51">
        <f>IF($B99&lt;=AB$26,[1]!srE2Rng(AE$9,AB99),NA())</f>
        <v>1.3820000000000001E-2</v>
      </c>
      <c r="AG99" s="99">
        <f t="shared" si="15"/>
        <v>3.0000000000000003E-4</v>
      </c>
      <c r="AH99" s="51">
        <f>IF($B99&lt;=AG$26,[1]!srE2LETe(AJ$9,AG99,$C$6),NA())</f>
        <v>8.0030000000000004E-2</v>
      </c>
      <c r="AI99" s="51">
        <f>IF($B99&lt;=AG$26,[1]!srE2LETn(AJ$9,AG99,$C$6),NA())</f>
        <v>7.3980000000000004E-2</v>
      </c>
      <c r="AJ99" s="51">
        <f>IF($B99&lt;=AG$26,[1]!srE2LETt(AJ$9,AG99,$C$6),NA())</f>
        <v>0.15401000000000001</v>
      </c>
      <c r="AK99" s="51">
        <f>IF($B99&lt;=AG$26,[1]!srE2Rng(AJ$9,AG99),NA())</f>
        <v>1.3500000000000003E-2</v>
      </c>
      <c r="AL99" s="99">
        <f t="shared" si="16"/>
        <v>3.0000000000000003E-4</v>
      </c>
      <c r="AM99" s="51">
        <f>IF($B99&lt;=AL$26,[1]!srE2LETe(AO$9,AL99,$C$6),NA())</f>
        <v>5.8270095200000004E-2</v>
      </c>
      <c r="AN99" s="51">
        <f>IF($B99&lt;=AL$26,[1]!srE2LETn(AO$9,AL99,$C$6),NA())</f>
        <v>1.07800012E-2</v>
      </c>
      <c r="AO99" s="51">
        <f>IF($B99&lt;=AL$26,[1]!srE2LETt(AO$9,AL99,$C$6),NA())</f>
        <v>6.9050096399999997E-2</v>
      </c>
      <c r="AP99" s="51">
        <f>IF($B99&lt;=AL$26,[1]!srE2Rng(AO$9,AL99),NA())</f>
        <v>6.3000160000000003E-3</v>
      </c>
    </row>
    <row r="100" spans="2:42" s="34" customFormat="1">
      <c r="B100" s="48">
        <f>B96*4</f>
        <v>4.0000000000000002E-4</v>
      </c>
      <c r="C100" s="99">
        <f t="shared" si="9"/>
        <v>4.0000000000000002E-4</v>
      </c>
      <c r="D100" s="51">
        <f>IF($B100&lt;=C$26,[1]!srE2LETe(F$9,C100,$C$6),NA())</f>
        <v>2.1397599999999999</v>
      </c>
      <c r="E100" s="51">
        <f>IF($B100&lt;=C$26,[1]!srE2LETn(F$9,C100,$C$6),NA())</f>
        <v>12.5764</v>
      </c>
      <c r="F100" s="51">
        <f>IF($B100&lt;=C$26,[1]!srE2LETt(F$9,C100,$C$6),NA())</f>
        <v>14.71616</v>
      </c>
      <c r="G100" s="51">
        <f>IF($B100&lt;=C$26,[1]!srE2Rng(F$9,C100),NA())</f>
        <v>4.2004E-2</v>
      </c>
      <c r="H100" s="99">
        <f t="shared" si="10"/>
        <v>4.0000000000000002E-4</v>
      </c>
      <c r="I100" s="51">
        <f>IF($B100&lt;=H$26,[1]!srE2LETe(K$9,H100,$C$6),NA())</f>
        <v>1.68292</v>
      </c>
      <c r="J100" s="51">
        <f>IF($B100&lt;=H$26,[1]!srE2LETn(K$9,H100,$C$6),NA())</f>
        <v>11.170400000000001</v>
      </c>
      <c r="K100" s="51">
        <f>IF($B100&lt;=H$26,[1]!srE2LETt(K$9,H100,$C$6),NA())</f>
        <v>12.85332</v>
      </c>
      <c r="L100" s="51">
        <f>IF($B100&lt;=H$26,[1]!srE2Rng(K$9,H100),NA())</f>
        <v>3.8228000000000005E-2</v>
      </c>
      <c r="M100" s="99">
        <f t="shared" si="11"/>
        <v>4.0000000000000002E-4</v>
      </c>
      <c r="N100" s="51">
        <f>IF($B100&lt;=M$26,[1]!srE2LETe(P$9,M100,$C$6),NA())</f>
        <v>0.90978800000000004</v>
      </c>
      <c r="O100" s="51">
        <f>IF($B100&lt;=M$26,[1]!srE2LETn(P$9,M100,$C$6),NA())</f>
        <v>8.2090800000000002</v>
      </c>
      <c r="P100" s="51">
        <f>IF($B100&lt;=M$26,[1]!srE2LETt(P$9,M100,$C$6),NA())</f>
        <v>9.1188680000000009</v>
      </c>
      <c r="Q100" s="51">
        <f>IF($B100&lt;=M$26,[1]!srE2Rng(P$9,M100),NA())</f>
        <v>3.3548000000000001E-2</v>
      </c>
      <c r="R100" s="99">
        <f t="shared" si="12"/>
        <v>4.0000000000000002E-4</v>
      </c>
      <c r="S100" s="51">
        <f>IF($B100&lt;=R$26,[1]!srE2LETe(U$9,R100,$C$6),NA())</f>
        <v>0.75157600000000002</v>
      </c>
      <c r="T100" s="51">
        <f>IF($B100&lt;=R$26,[1]!srE2LETn(U$9,R100,$C$6),NA())</f>
        <v>5.5147599999999999</v>
      </c>
      <c r="U100" s="51">
        <f>IF($B100&lt;=R$26,[1]!srE2LETt(U$9,R100,$C$6),NA())</f>
        <v>6.2663359999999999</v>
      </c>
      <c r="V100" s="51">
        <f>IF($B100&lt;=R$26,[1]!srE2Rng(U$9,R100),NA())</f>
        <v>2.6860000000000002E-2</v>
      </c>
      <c r="W100" s="99">
        <f t="shared" si="13"/>
        <v>4.0000000000000002E-4</v>
      </c>
      <c r="X100" s="51">
        <f>IF($B100&lt;=W$26,[1]!srE2LETe(Z$9,W100,$C$6),NA())</f>
        <v>0.56159999999999999</v>
      </c>
      <c r="Y100" s="51">
        <f>IF($B100&lt;=W$26,[1]!srE2LETn(Z$9,W100,$C$6),NA())</f>
        <v>2.4790000000000001</v>
      </c>
      <c r="Z100" s="51">
        <f>IF($B100&lt;=W$26,[1]!srE2LETt(Z$9,W100,$C$6),NA())</f>
        <v>3.0406</v>
      </c>
      <c r="AA100" s="51">
        <f>IF($B100&lt;=W$26,[1]!srE2Rng(Z$9,W100),NA())</f>
        <v>2.1600000000000001E-2</v>
      </c>
      <c r="AB100" s="99">
        <f t="shared" si="14"/>
        <v>4.0000000000000002E-4</v>
      </c>
      <c r="AC100" s="51">
        <f>IF($B100&lt;=AB$26,[1]!srE2LETe(AE$9,AB100,$C$6),NA())</f>
        <v>0.28589999999999999</v>
      </c>
      <c r="AD100" s="51">
        <f>IF($B100&lt;=AB$26,[1]!srE2LETn(AE$9,AB100,$C$6),NA())</f>
        <v>0.47976000000000002</v>
      </c>
      <c r="AE100" s="51">
        <f>IF($B100&lt;=AB$26,[1]!srE2LETt(AE$9,AB100,$C$6),NA())</f>
        <v>0.76566000000000001</v>
      </c>
      <c r="AF100" s="51">
        <f>IF($B100&lt;=AB$26,[1]!srE2Rng(AE$9,AB100),NA())</f>
        <v>1.7660000000000002E-2</v>
      </c>
      <c r="AG100" s="99">
        <f t="shared" si="15"/>
        <v>4.0000000000000002E-4</v>
      </c>
      <c r="AH100" s="51">
        <f>IF($B100&lt;=AG$26,[1]!srE2LETe(AJ$9,AG100,$C$6),NA())</f>
        <v>9.2410000000000006E-2</v>
      </c>
      <c r="AI100" s="51">
        <f>IF($B100&lt;=AG$26,[1]!srE2LETn(AJ$9,AG100,$C$6),NA())</f>
        <v>7.2660000000000002E-2</v>
      </c>
      <c r="AJ100" s="51">
        <f>IF($B100&lt;=AG$26,[1]!srE2LETt(AJ$9,AG100,$C$6),NA())</f>
        <v>0.16506999999999999</v>
      </c>
      <c r="AK100" s="51">
        <f>IF($B100&lt;=AG$26,[1]!srE2Rng(AJ$9,AG100),NA())</f>
        <v>1.7499999999999998E-2</v>
      </c>
      <c r="AL100" s="99">
        <f t="shared" si="16"/>
        <v>4.0000000000000002E-4</v>
      </c>
      <c r="AM100" s="51">
        <f>IF($B100&lt;=AL$26,[1]!srE2LETe(AO$9,AL100,$C$6),NA())</f>
        <v>6.729008160000001E-2</v>
      </c>
      <c r="AN100" s="51">
        <f>IF($B100&lt;=AL$26,[1]!srE2LETn(AO$9,AL100,$C$6),NA())</f>
        <v>1.086E-2</v>
      </c>
      <c r="AO100" s="51">
        <f>IF($B100&lt;=AL$26,[1]!srE2LETt(AO$9,AL100,$C$6),NA())</f>
        <v>7.8150081600000004E-2</v>
      </c>
      <c r="AP100" s="51">
        <f>IF($B100&lt;=AL$26,[1]!srE2Rng(AO$9,AL100),NA())</f>
        <v>8.0000160000000004E-3</v>
      </c>
    </row>
    <row r="101" spans="2:42" s="34" customFormat="1">
      <c r="B101" s="48">
        <f>B96*5</f>
        <v>5.0000000000000001E-4</v>
      </c>
      <c r="C101" s="99">
        <f t="shared" si="9"/>
        <v>5.0000000000000001E-4</v>
      </c>
      <c r="D101" s="51">
        <f>IF($B101&lt;=C$26,[1]!srE2LETe(F$9,C101,$C$6),NA())</f>
        <v>2.3928000000000003</v>
      </c>
      <c r="E101" s="51">
        <f>IF($B101&lt;=C$26,[1]!srE2LETn(F$9,C101,$C$6),NA())</f>
        <v>13.225</v>
      </c>
      <c r="F101" s="51">
        <f>IF($B101&lt;=C$26,[1]!srE2LETt(F$9,C101,$C$6),NA())</f>
        <v>15.617800000000001</v>
      </c>
      <c r="G101" s="51">
        <f>IF($B101&lt;=C$26,[1]!srE2Rng(F$9,C101),NA())</f>
        <v>4.8340000000000001E-2</v>
      </c>
      <c r="H101" s="99">
        <f t="shared" si="10"/>
        <v>5.0000000000000001E-4</v>
      </c>
      <c r="I101" s="51">
        <f>IF($B101&lt;=H$26,[1]!srE2LETe(K$9,H101,$C$6),NA())</f>
        <v>1.8823000000000001</v>
      </c>
      <c r="J101" s="51">
        <f>IF($B101&lt;=H$26,[1]!srE2LETn(K$9,H101,$C$6),NA())</f>
        <v>11.704000000000001</v>
      </c>
      <c r="K101" s="51">
        <f>IF($B101&lt;=H$26,[1]!srE2LETt(K$9,H101,$C$6),NA())</f>
        <v>13.5863</v>
      </c>
      <c r="L101" s="51">
        <f>IF($B101&lt;=H$26,[1]!srE2Rng(K$9,H101),NA())</f>
        <v>4.4065E-2</v>
      </c>
      <c r="M101" s="99">
        <f t="shared" si="11"/>
        <v>5.0000000000000001E-4</v>
      </c>
      <c r="N101" s="51">
        <f>IF($B101&lt;=M$26,[1]!srE2LETe(P$9,M101,$C$6),NA())</f>
        <v>1.0170399999999999</v>
      </c>
      <c r="O101" s="51">
        <f>IF($B101&lt;=M$26,[1]!srE2LETn(P$9,M101,$C$6),NA())</f>
        <v>8.5150000000000006</v>
      </c>
      <c r="P101" s="51">
        <f>IF($B101&lt;=M$26,[1]!srE2LETt(P$9,M101,$C$6),NA())</f>
        <v>9.5320400000000003</v>
      </c>
      <c r="Q101" s="51">
        <f>IF($B101&lt;=M$26,[1]!srE2Rng(P$9,M101),NA())</f>
        <v>3.9100000000000003E-2</v>
      </c>
      <c r="R101" s="99">
        <f t="shared" si="12"/>
        <v>5.0000000000000001E-4</v>
      </c>
      <c r="S101" s="51">
        <f>IF($B101&lt;=R$26,[1]!srE2LETe(U$9,R101,$C$6),NA())</f>
        <v>0.84008000000000005</v>
      </c>
      <c r="T101" s="51">
        <f>IF($B101&lt;=R$26,[1]!srE2LETn(U$9,R101,$C$6),NA())</f>
        <v>5.6612</v>
      </c>
      <c r="U101" s="51">
        <f>IF($B101&lt;=R$26,[1]!srE2LETt(U$9,R101,$C$6),NA())</f>
        <v>6.5012800000000004</v>
      </c>
      <c r="V101" s="51">
        <f>IF($B101&lt;=R$26,[1]!srE2Rng(U$9,R101),NA())</f>
        <v>3.1620000000000002E-2</v>
      </c>
      <c r="W101" s="99">
        <f t="shared" si="13"/>
        <v>5.0000000000000001E-4</v>
      </c>
      <c r="X101" s="51">
        <f>IF($B101&lt;=W$26,[1]!srE2LETe(Z$9,W101,$C$6),NA())</f>
        <v>0.62790000000000001</v>
      </c>
      <c r="Y101" s="51">
        <f>IF($B101&lt;=W$26,[1]!srE2LETn(Z$9,W101,$C$6),NA())</f>
        <v>2.5030000000000001</v>
      </c>
      <c r="Z101" s="51">
        <f>IF($B101&lt;=W$26,[1]!srE2LETt(Z$9,W101,$C$6),NA())</f>
        <v>3.1309</v>
      </c>
      <c r="AA101" s="51">
        <f>IF($B101&lt;=W$26,[1]!srE2Rng(Z$9,W101),NA())</f>
        <v>2.58E-2</v>
      </c>
      <c r="AB101" s="99">
        <f t="shared" si="14"/>
        <v>5.0000000000000001E-4</v>
      </c>
      <c r="AC101" s="51">
        <f>IF($B101&lt;=AB$26,[1]!srE2LETe(AE$9,AB101,$C$6),NA())</f>
        <v>0.31979999999999997</v>
      </c>
      <c r="AD101" s="51">
        <f>IF($B101&lt;=AB$26,[1]!srE2LETn(AE$9,AB101,$C$6),NA())</f>
        <v>0.47460000000000002</v>
      </c>
      <c r="AE101" s="51">
        <f>IF($B101&lt;=AB$26,[1]!srE2LETt(AE$9,AB101,$C$6),NA())</f>
        <v>0.7944</v>
      </c>
      <c r="AF101" s="51">
        <f>IF($B101&lt;=AB$26,[1]!srE2Rng(AE$9,AB101),NA())</f>
        <v>2.1499999999999998E-2</v>
      </c>
      <c r="AG101" s="99">
        <f t="shared" si="15"/>
        <v>5.0000000000000001E-4</v>
      </c>
      <c r="AH101" s="51">
        <f>IF($B101&lt;=AG$26,[1]!srE2LETe(AJ$9,AG101,$C$6),NA())</f>
        <v>0.1033</v>
      </c>
      <c r="AI101" s="51">
        <f>IF($B101&lt;=AG$26,[1]!srE2LETn(AJ$9,AG101,$C$6),NA())</f>
        <v>7.0889999999999995E-2</v>
      </c>
      <c r="AJ101" s="51">
        <f>IF($B101&lt;=AG$26,[1]!srE2LETt(AJ$9,AG101,$C$6),NA())</f>
        <v>0.17419000000000001</v>
      </c>
      <c r="AK101" s="51">
        <f>IF($B101&lt;=AG$26,[1]!srE2Rng(AJ$9,AG101),NA())</f>
        <v>2.1600000000000001E-2</v>
      </c>
      <c r="AL101" s="99">
        <f t="shared" si="16"/>
        <v>5.0000000000000001E-4</v>
      </c>
      <c r="AM101" s="51">
        <f>IF($B101&lt;=AL$26,[1]!srE2LETe(AO$9,AL101,$C$6),NA())</f>
        <v>7.52300734E-2</v>
      </c>
      <c r="AN101" s="51">
        <f>IF($B101&lt;=AL$26,[1]!srE2LETn(AO$9,AL101,$C$6),NA())</f>
        <v>1.0829999199999999E-2</v>
      </c>
      <c r="AO101" s="51">
        <f>IF($B101&lt;=AL$26,[1]!srE2LETt(AO$9,AL101,$C$6),NA())</f>
        <v>8.6060072599999995E-2</v>
      </c>
      <c r="AP101" s="51">
        <f>IF($B101&lt;=AL$26,[1]!srE2Rng(AO$9,AL101),NA())</f>
        <v>9.6000180000000018E-3</v>
      </c>
    </row>
    <row r="102" spans="2:42" s="34" customFormat="1">
      <c r="B102" s="48">
        <f>B96*6</f>
        <v>6.0000000000000006E-4</v>
      </c>
      <c r="C102" s="99">
        <f t="shared" si="9"/>
        <v>6.0000000000000006E-4</v>
      </c>
      <c r="D102" s="51">
        <f>IF($B102&lt;=C$26,[1]!srE2LETe(F$9,C102,$C$6),NA())</f>
        <v>2.62148</v>
      </c>
      <c r="E102" s="51">
        <f>IF($B102&lt;=C$26,[1]!srE2LETn(F$9,C102,$C$6),NA())</f>
        <v>13.7204</v>
      </c>
      <c r="F102" s="51">
        <f>IF($B102&lt;=C$26,[1]!srE2LETt(F$9,C102,$C$6),NA())</f>
        <v>16.34188</v>
      </c>
      <c r="G102" s="51">
        <f>IF($B102&lt;=C$26,[1]!srE2Rng(F$9,C102),NA())</f>
        <v>5.4272000000000008E-2</v>
      </c>
      <c r="H102" s="99">
        <f t="shared" si="10"/>
        <v>6.0000000000000006E-4</v>
      </c>
      <c r="I102" s="51">
        <f>IF($B102&lt;=H$26,[1]!srE2LETe(K$9,H102,$C$6),NA())</f>
        <v>2.0619800000000001</v>
      </c>
      <c r="J102" s="51">
        <f>IF($B102&lt;=H$26,[1]!srE2LETn(K$9,H102,$C$6),NA())</f>
        <v>12.1058</v>
      </c>
      <c r="K102" s="51">
        <f>IF($B102&lt;=H$26,[1]!srE2LETt(K$9,H102,$C$6),NA())</f>
        <v>14.16778</v>
      </c>
      <c r="L102" s="51">
        <f>IF($B102&lt;=H$26,[1]!srE2Rng(K$9,H102),NA())</f>
        <v>4.9696000000000004E-2</v>
      </c>
      <c r="M102" s="99">
        <f t="shared" si="11"/>
        <v>6.0000000000000006E-4</v>
      </c>
      <c r="N102" s="51">
        <f>IF($B102&lt;=M$26,[1]!srE2LETe(P$9,M102,$C$6),NA())</f>
        <v>1.11372</v>
      </c>
      <c r="O102" s="51">
        <f>IF($B102&lt;=M$26,[1]!srE2LETn(P$9,M102,$C$6),NA())</f>
        <v>8.7321600000000004</v>
      </c>
      <c r="P102" s="51">
        <f>IF($B102&lt;=M$26,[1]!srE2LETt(P$9,M102,$C$6),NA())</f>
        <v>9.8458799999999993</v>
      </c>
      <c r="Q102" s="51">
        <f>IF($B102&lt;=M$26,[1]!srE2Rng(P$9,M102),NA())</f>
        <v>4.4507999999999999E-2</v>
      </c>
      <c r="R102" s="99">
        <f t="shared" si="12"/>
        <v>6.0000000000000006E-4</v>
      </c>
      <c r="S102" s="51">
        <f>IF($B102&lt;=R$26,[1]!srE2LETe(U$9,R102,$C$6),NA())</f>
        <v>0.92058400000000007</v>
      </c>
      <c r="T102" s="51">
        <f>IF($B102&lt;=R$26,[1]!srE2LETn(U$9,R102,$C$6),NA())</f>
        <v>5.7571999999999992</v>
      </c>
      <c r="U102" s="51">
        <f>IF($B102&lt;=R$26,[1]!srE2LETt(U$9,R102,$C$6),NA())</f>
        <v>6.6777839999999991</v>
      </c>
      <c r="V102" s="51">
        <f>IF($B102&lt;=R$26,[1]!srE2Rng(U$9,R102),NA())</f>
        <v>3.6316000000000001E-2</v>
      </c>
      <c r="W102" s="99">
        <f t="shared" si="13"/>
        <v>6.0000000000000006E-4</v>
      </c>
      <c r="X102" s="51">
        <f>IF($B102&lt;=W$26,[1]!srE2LETe(Z$9,W102,$C$6),NA())</f>
        <v>0.68759999999999999</v>
      </c>
      <c r="Y102" s="51">
        <f>IF($B102&lt;=W$26,[1]!srE2LETn(Z$9,W102,$C$6),NA())</f>
        <v>2.5063999999999997</v>
      </c>
      <c r="Z102" s="51">
        <f>IF($B102&lt;=W$26,[1]!srE2LETt(Z$9,W102,$C$6),NA())</f>
        <v>3.194</v>
      </c>
      <c r="AA102" s="51">
        <f>IF($B102&lt;=W$26,[1]!srE2Rng(Z$9,W102),NA())</f>
        <v>2.9960000000000001E-2</v>
      </c>
      <c r="AB102" s="99">
        <f t="shared" si="14"/>
        <v>6.0000000000000006E-4</v>
      </c>
      <c r="AC102" s="51">
        <f>IF($B102&lt;=AB$26,[1]!srE2LETe(AE$9,AB102,$C$6),NA())</f>
        <v>0.35015999999999997</v>
      </c>
      <c r="AD102" s="51">
        <f>IF($B102&lt;=AB$26,[1]!srE2LETn(AE$9,AB102,$C$6),NA())</f>
        <v>0.46712000000000004</v>
      </c>
      <c r="AE102" s="51">
        <f>IF($B102&lt;=AB$26,[1]!srE2LETt(AE$9,AB102,$C$6),NA())</f>
        <v>0.81728000000000001</v>
      </c>
      <c r="AF102" s="51">
        <f>IF($B102&lt;=AB$26,[1]!srE2Rng(AE$9,AB102),NA())</f>
        <v>2.5320000000000002E-2</v>
      </c>
      <c r="AG102" s="99">
        <f t="shared" si="15"/>
        <v>6.0000000000000006E-4</v>
      </c>
      <c r="AH102" s="51">
        <f>IF($B102&lt;=AG$26,[1]!srE2LETe(AJ$9,AG102,$C$6),NA())</f>
        <v>0.11314</v>
      </c>
      <c r="AI102" s="51">
        <f>IF($B102&lt;=AG$26,[1]!srE2LETn(AJ$9,AG102,$C$6),NA())</f>
        <v>6.8973999999999994E-2</v>
      </c>
      <c r="AJ102" s="51">
        <f>IF($B102&lt;=AG$26,[1]!srE2LETt(AJ$9,AG102,$C$6),NA())</f>
        <v>0.182114</v>
      </c>
      <c r="AK102" s="51">
        <f>IF($B102&lt;=AG$26,[1]!srE2Rng(AJ$9,AG102),NA())</f>
        <v>2.5700000000000004E-2</v>
      </c>
      <c r="AL102" s="99">
        <f t="shared" si="16"/>
        <v>6.0000000000000006E-4</v>
      </c>
      <c r="AM102" s="51">
        <f>IF($B102&lt;=AL$26,[1]!srE2LETe(AO$9,AL102,$C$6),NA())</f>
        <v>8.2410067399999995E-2</v>
      </c>
      <c r="AN102" s="51">
        <f>IF($B102&lt;=AL$26,[1]!srE2LETn(AO$9,AL102,$C$6),NA())</f>
        <v>1.07399986E-2</v>
      </c>
      <c r="AO102" s="51">
        <f>IF($B102&lt;=AL$26,[1]!srE2LETt(AO$9,AL102,$C$6),NA())</f>
        <v>9.3150066000000004E-2</v>
      </c>
      <c r="AP102" s="51">
        <f>IF($B102&lt;=AL$26,[1]!srE2Rng(AO$9,AL102),NA())</f>
        <v>1.1300016000000001E-2</v>
      </c>
    </row>
    <row r="103" spans="2:42" s="34" customFormat="1">
      <c r="B103" s="48">
        <f>B96*8</f>
        <v>8.0000000000000004E-4</v>
      </c>
      <c r="C103" s="99">
        <f t="shared" si="9"/>
        <v>8.0000000000000004E-4</v>
      </c>
      <c r="D103" s="51">
        <f>IF($B103&lt;=C$26,[1]!srE2LETe(F$9,C103,$C$6),NA())</f>
        <v>3.0262000000000002</v>
      </c>
      <c r="E103" s="51">
        <f>IF($B103&lt;=C$26,[1]!srE2LETn(F$9,C103,$C$6),NA())</f>
        <v>14.424799999999999</v>
      </c>
      <c r="F103" s="51">
        <f>IF($B103&lt;=C$26,[1]!srE2LETt(F$9,C103,$C$6),NA())</f>
        <v>17.451000000000001</v>
      </c>
      <c r="G103" s="51">
        <f>IF($B103&lt;=C$26,[1]!srE2Rng(F$9,C103),NA())</f>
        <v>6.5492000000000009E-2</v>
      </c>
      <c r="H103" s="99">
        <f t="shared" si="10"/>
        <v>8.0000000000000004E-4</v>
      </c>
      <c r="I103" s="51">
        <f>IF($B103&lt;=H$26,[1]!srE2LETe(K$9,H103,$C$6),NA())</f>
        <v>2.38076</v>
      </c>
      <c r="J103" s="51">
        <f>IF($B103&lt;=H$26,[1]!srE2LETn(K$9,H103,$C$6),NA())</f>
        <v>12.663600000000001</v>
      </c>
      <c r="K103" s="51">
        <f>IF($B103&lt;=H$26,[1]!srE2LETt(K$9,H103,$C$6),NA())</f>
        <v>15.044359999999999</v>
      </c>
      <c r="L103" s="51">
        <f>IF($B103&lt;=H$26,[1]!srE2Rng(K$9,H103),NA())</f>
        <v>6.0352000000000003E-2</v>
      </c>
      <c r="M103" s="99">
        <f t="shared" si="11"/>
        <v>8.0000000000000004E-4</v>
      </c>
      <c r="N103" s="51">
        <f>IF($B103&lt;=M$26,[1]!srE2LETe(P$9,M103,$C$6),NA())</f>
        <v>1.2868000000000002</v>
      </c>
      <c r="O103" s="51">
        <f>IF($B103&lt;=M$26,[1]!srE2LETn(P$9,M103,$C$6),NA())</f>
        <v>9.0075199999999995</v>
      </c>
      <c r="P103" s="51">
        <f>IF($B103&lt;=M$26,[1]!srE2LETt(P$9,M103,$C$6),NA())</f>
        <v>10.294320000000001</v>
      </c>
      <c r="Q103" s="51">
        <f>IF($B103&lt;=M$26,[1]!srE2Rng(P$9,M103),NA())</f>
        <v>5.4844000000000004E-2</v>
      </c>
      <c r="R103" s="99">
        <f t="shared" si="12"/>
        <v>8.0000000000000004E-4</v>
      </c>
      <c r="S103" s="51">
        <f>IF($B103&lt;=R$26,[1]!srE2LETe(U$9,R103,$C$6),NA())</f>
        <v>1.0631600000000001</v>
      </c>
      <c r="T103" s="51">
        <f>IF($B103&lt;=R$26,[1]!srE2LETn(U$9,R103,$C$6),NA())</f>
        <v>5.8516000000000004</v>
      </c>
      <c r="U103" s="51">
        <f>IF($B103&lt;=R$26,[1]!srE2LETt(U$9,R103,$C$6),NA())</f>
        <v>6.9147600000000002</v>
      </c>
      <c r="V103" s="51">
        <f>IF($B103&lt;=R$26,[1]!srE2Rng(U$9,R103),NA())</f>
        <v>4.5387999999999998E-2</v>
      </c>
      <c r="W103" s="99">
        <f t="shared" si="13"/>
        <v>8.0000000000000004E-4</v>
      </c>
      <c r="X103" s="51">
        <f>IF($B103&lt;=W$26,[1]!srE2LETe(Z$9,W103,$C$6),NA())</f>
        <v>0.79420000000000002</v>
      </c>
      <c r="Y103" s="51">
        <f>IF($B103&lt;=W$26,[1]!srE2LETn(Z$9,W103,$C$6),NA())</f>
        <v>2.4849999999999999</v>
      </c>
      <c r="Z103" s="51">
        <f>IF($B103&lt;=W$26,[1]!srE2LETt(Z$9,W103,$C$6),NA())</f>
        <v>3.2791999999999999</v>
      </c>
      <c r="AA103" s="51">
        <f>IF($B103&lt;=W$26,[1]!srE2Rng(Z$9,W103),NA())</f>
        <v>3.8280000000000002E-2</v>
      </c>
      <c r="AB103" s="99">
        <f t="shared" si="14"/>
        <v>8.0000000000000004E-4</v>
      </c>
      <c r="AC103" s="51">
        <f>IF($B103&lt;=AB$26,[1]!srE2LETe(AE$9,AB103,$C$6),NA())</f>
        <v>0.40432000000000001</v>
      </c>
      <c r="AD103" s="51">
        <f>IF($B103&lt;=AB$26,[1]!srE2LETn(AE$9,AB103,$C$6),NA())</f>
        <v>0.44979999999999998</v>
      </c>
      <c r="AE103" s="51">
        <f>IF($B103&lt;=AB$26,[1]!srE2LETt(AE$9,AB103,$C$6),NA())</f>
        <v>0.85411999999999999</v>
      </c>
      <c r="AF103" s="51">
        <f>IF($B103&lt;=AB$26,[1]!srE2Rng(AE$9,AB103),NA())</f>
        <v>3.2920000000000005E-2</v>
      </c>
      <c r="AG103" s="99">
        <f t="shared" si="15"/>
        <v>8.0000000000000004E-4</v>
      </c>
      <c r="AH103" s="51">
        <f>IF($B103&lt;=AG$26,[1]!srE2LETe(AJ$9,AG103,$C$6),NA())</f>
        <v>0.13066000000000003</v>
      </c>
      <c r="AI103" s="51">
        <f>IF($B103&lt;=AG$26,[1]!srE2LETn(AJ$9,AG103,$C$6),NA())</f>
        <v>6.518199999999999E-2</v>
      </c>
      <c r="AJ103" s="51">
        <f>IF($B103&lt;=AG$26,[1]!srE2LETt(AJ$9,AG103,$C$6),NA())</f>
        <v>0.19584199999999999</v>
      </c>
      <c r="AK103" s="51">
        <f>IF($B103&lt;=AG$26,[1]!srE2Rng(AJ$9,AG103),NA())</f>
        <v>3.3979999999999996E-2</v>
      </c>
      <c r="AL103" s="99">
        <f t="shared" si="16"/>
        <v>8.0000000000000004E-4</v>
      </c>
      <c r="AM103" s="51">
        <f>IF($B103&lt;=AL$26,[1]!srE2LETe(AO$9,AL103,$C$6),NA())</f>
        <v>9.5160057399999998E-2</v>
      </c>
      <c r="AN103" s="51">
        <f>IF($B103&lt;=AL$26,[1]!srE2LETn(AO$9,AL103,$C$6),NA())</f>
        <v>1.04599984E-2</v>
      </c>
      <c r="AO103" s="51">
        <f>IF($B103&lt;=AL$26,[1]!srE2LETt(AO$9,AL103,$C$6),NA())</f>
        <v>0.10562005579999999</v>
      </c>
      <c r="AP103" s="51">
        <f>IF($B103&lt;=AL$26,[1]!srE2Rng(AO$9,AL103),NA())</f>
        <v>1.4500015999999999E-2</v>
      </c>
    </row>
    <row r="104" spans="2:42" s="34" customFormat="1">
      <c r="B104" s="48">
        <f>B96*10</f>
        <v>1E-3</v>
      </c>
      <c r="C104" s="99">
        <f t="shared" si="9"/>
        <v>1E-3</v>
      </c>
      <c r="D104" s="51">
        <f>IF($B104&lt;=C$26,[1]!srE2LETe(F$9,C104,$C$6),NA())</f>
        <v>3.3835600000000001</v>
      </c>
      <c r="E104" s="51">
        <f>IF($B104&lt;=C$26,[1]!srE2LETn(F$9,C104,$C$6),NA())</f>
        <v>14.894</v>
      </c>
      <c r="F104" s="51">
        <f>IF($B104&lt;=C$26,[1]!srE2LETt(F$9,C104,$C$6),NA())</f>
        <v>18.277560000000001</v>
      </c>
      <c r="G104" s="51">
        <f>IF($B104&lt;=C$26,[1]!srE2Rng(F$9,C104),NA())</f>
        <v>7.6259999999999994E-2</v>
      </c>
      <c r="H104" s="99">
        <f t="shared" si="10"/>
        <v>1E-3</v>
      </c>
      <c r="I104" s="51">
        <f>IF($B104&lt;=H$26,[1]!srE2LETe(K$9,H104,$C$6),NA())</f>
        <v>2.6614499999999999</v>
      </c>
      <c r="J104" s="51">
        <f>IF($B104&lt;=H$26,[1]!srE2LETn(K$9,H104,$C$6),NA())</f>
        <v>13.0175</v>
      </c>
      <c r="K104" s="51">
        <f>IF($B104&lt;=H$26,[1]!srE2LETt(K$9,H104,$C$6),NA())</f>
        <v>15.67895</v>
      </c>
      <c r="L104" s="51">
        <f>IF($B104&lt;=H$26,[1]!srE2Rng(K$9,H104),NA())</f>
        <v>7.0535E-2</v>
      </c>
      <c r="M104" s="99">
        <f t="shared" si="11"/>
        <v>1E-3</v>
      </c>
      <c r="N104" s="51">
        <f>IF($B104&lt;=M$26,[1]!srE2LETe(P$9,M104,$C$6),NA())</f>
        <v>1.4387999999999999</v>
      </c>
      <c r="O104" s="51">
        <f>IF($B104&lt;=M$26,[1]!srE2LETn(P$9,M104,$C$6),NA())</f>
        <v>9.1527999999999992</v>
      </c>
      <c r="P104" s="51">
        <f>IF($B104&lt;=M$26,[1]!srE2LETt(P$9,M104,$C$6),NA())</f>
        <v>10.5916</v>
      </c>
      <c r="Q104" s="51">
        <f>IF($B104&lt;=M$26,[1]!srE2Rng(P$9,M104),NA())</f>
        <v>6.4920000000000005E-2</v>
      </c>
      <c r="R104" s="99">
        <f t="shared" si="12"/>
        <v>1E-3</v>
      </c>
      <c r="S104" s="51">
        <f>IF($B104&lt;=R$26,[1]!srE2LETe(U$9,R104,$C$6),NA())</f>
        <v>1.1879999999999999</v>
      </c>
      <c r="T104" s="51">
        <f>IF($B104&lt;=R$26,[1]!srE2LETn(U$9,R104,$C$6),NA())</f>
        <v>5.8722000000000003</v>
      </c>
      <c r="U104" s="51">
        <f>IF($B104&lt;=R$26,[1]!srE2LETt(U$9,R104,$C$6),NA())</f>
        <v>7.0602000000000009</v>
      </c>
      <c r="V104" s="51">
        <f>IF($B104&lt;=R$26,[1]!srE2Rng(U$9,R104),NA())</f>
        <v>5.4280000000000002E-2</v>
      </c>
      <c r="W104" s="99">
        <f t="shared" si="13"/>
        <v>1E-3</v>
      </c>
      <c r="X104" s="51">
        <f>IF($B104&lt;=W$26,[1]!srE2LETe(Z$9,W104,$C$6),NA())</f>
        <v>0.88800000000000001</v>
      </c>
      <c r="Y104" s="51">
        <f>IF($B104&lt;=W$26,[1]!srE2LETn(Z$9,W104,$C$6),NA())</f>
        <v>2.4430000000000001</v>
      </c>
      <c r="Z104" s="51">
        <f>IF($B104&lt;=W$26,[1]!srE2LETt(Z$9,W104,$C$6),NA())</f>
        <v>3.331</v>
      </c>
      <c r="AA104" s="51">
        <f>IF($B104&lt;=W$26,[1]!srE2Rng(Z$9,W104),NA())</f>
        <v>4.65E-2</v>
      </c>
      <c r="AB104" s="99">
        <f t="shared" si="14"/>
        <v>1E-3</v>
      </c>
      <c r="AC104" s="51">
        <f>IF($B104&lt;=AB$26,[1]!srE2LETe(AE$9,AB104,$C$6),NA())</f>
        <v>0.45219999999999999</v>
      </c>
      <c r="AD104" s="51">
        <f>IF($B104&lt;=AB$26,[1]!srE2LETn(AE$9,AB104,$C$6),NA())</f>
        <v>0.43190000000000001</v>
      </c>
      <c r="AE104" s="51">
        <f>IF($B104&lt;=AB$26,[1]!srE2LETt(AE$9,AB104,$C$6),NA())</f>
        <v>0.8841</v>
      </c>
      <c r="AF104" s="51">
        <f>IF($B104&lt;=AB$26,[1]!srE2Rng(AE$9,AB104),NA())</f>
        <v>4.0500000000000001E-2</v>
      </c>
      <c r="AG104" s="99">
        <f t="shared" si="15"/>
        <v>1E-3</v>
      </c>
      <c r="AH104" s="51">
        <f>IF($B104&lt;=AG$26,[1]!srE2LETe(AJ$9,AG104,$C$6),NA())</f>
        <v>0.14610000000000001</v>
      </c>
      <c r="AI104" s="51">
        <f>IF($B104&lt;=AG$26,[1]!srE2LETn(AJ$9,AG104,$C$6),NA())</f>
        <v>6.166E-2</v>
      </c>
      <c r="AJ104" s="51">
        <f>IF($B104&lt;=AG$26,[1]!srE2LETt(AJ$9,AG104,$C$6),NA())</f>
        <v>0.20776</v>
      </c>
      <c r="AK104" s="51">
        <f>IF($B104&lt;=AG$26,[1]!srE2Rng(AJ$9,AG104),NA())</f>
        <v>4.2299999999999997E-2</v>
      </c>
      <c r="AL104" s="99">
        <f t="shared" si="16"/>
        <v>1E-3</v>
      </c>
      <c r="AM104" s="51">
        <f>IF($B104&lt;=AL$26,[1]!srE2LETe(AO$9,AL104,$C$6),NA())</f>
        <v>0.10640005199947999</v>
      </c>
      <c r="AN104" s="51">
        <f>IF($B104&lt;=AL$26,[1]!srE2LETn(AO$9,AL104,$C$6),NA())</f>
        <v>1.01299983800162E-2</v>
      </c>
      <c r="AO104" s="51">
        <f>IF($B104&lt;=AL$26,[1]!srE2LETt(AO$9,AL104,$C$6),NA())</f>
        <v>0.11653005037949619</v>
      </c>
      <c r="AP104" s="51">
        <f>IF($B104&lt;=AL$26,[1]!srE2Rng(AO$9,AL104),NA())</f>
        <v>1.7700015999840002E-2</v>
      </c>
    </row>
    <row r="105" spans="2:42" s="34" customFormat="1">
      <c r="B105" s="48">
        <f>B104*1.5</f>
        <v>1.5E-3</v>
      </c>
      <c r="C105" s="99">
        <f t="shared" si="9"/>
        <v>1.5E-3</v>
      </c>
      <c r="D105" s="51">
        <f>IF($B105&lt;=C$26,[1]!srE2LETe(F$9,C105,$C$6),NA())</f>
        <v>4.1443200000000004</v>
      </c>
      <c r="E105" s="51">
        <f>IF($B105&lt;=C$26,[1]!srE2LETn(F$9,C105,$C$6),NA())</f>
        <v>15.5296</v>
      </c>
      <c r="F105" s="51">
        <f>IF($B105&lt;=C$26,[1]!srE2LETt(F$9,C105,$C$6),NA())</f>
        <v>19.673919999999999</v>
      </c>
      <c r="G105" s="51">
        <f>IF($B105&lt;=C$26,[1]!srE2Rng(F$9,C105),NA())</f>
        <v>0.10152799999999999</v>
      </c>
      <c r="H105" s="99">
        <f t="shared" si="10"/>
        <v>1.5E-3</v>
      </c>
      <c r="I105" s="51">
        <f>IF($B105&lt;=H$26,[1]!srE2LETe(K$9,H105,$C$6),NA())</f>
        <v>3.2598000000000003</v>
      </c>
      <c r="J105" s="51">
        <f>IF($B105&lt;=H$26,[1]!srE2LETn(K$9,H105,$C$6),NA())</f>
        <v>13.449200000000001</v>
      </c>
      <c r="K105" s="51">
        <f>IF($B105&lt;=H$26,[1]!srE2LETt(K$9,H105,$C$6),NA())</f>
        <v>16.709</v>
      </c>
      <c r="L105" s="51">
        <f>IF($B105&lt;=H$26,[1]!srE2Rng(K$9,H105),NA())</f>
        <v>9.4820000000000002E-2</v>
      </c>
      <c r="M105" s="99">
        <f t="shared" si="11"/>
        <v>1.5E-3</v>
      </c>
      <c r="N105" s="51">
        <f>IF($B105&lt;=M$26,[1]!srE2LETe(P$9,M105,$C$6),NA())</f>
        <v>1.7619600000000002</v>
      </c>
      <c r="O105" s="51">
        <f>IF($B105&lt;=M$26,[1]!srE2LETn(P$9,M105,$C$6),NA())</f>
        <v>9.2402800000000003</v>
      </c>
      <c r="P105" s="51">
        <f>IF($B105&lt;=M$26,[1]!srE2LETt(P$9,M105,$C$6),NA())</f>
        <v>11.00224</v>
      </c>
      <c r="Q105" s="51">
        <f>IF($B105&lt;=M$26,[1]!srE2Rng(P$9,M105),NA())</f>
        <v>8.9424000000000003E-2</v>
      </c>
      <c r="R105" s="99">
        <f t="shared" si="12"/>
        <v>1.5E-3</v>
      </c>
      <c r="S105" s="51">
        <f>IF($B105&lt;=R$26,[1]!srE2LETe(U$9,R105,$C$6),NA())</f>
        <v>1.4558</v>
      </c>
      <c r="T105" s="51">
        <f>IF($B105&lt;=R$26,[1]!srE2LETn(U$9,R105,$C$6),NA())</f>
        <v>5.7872000000000003</v>
      </c>
      <c r="U105" s="51">
        <f>IF($B105&lt;=R$26,[1]!srE2LETt(U$9,R105,$C$6),NA())</f>
        <v>7.2430000000000003</v>
      </c>
      <c r="V105" s="51">
        <f>IF($B105&lt;=R$26,[1]!srE2Rng(U$9,R105),NA())</f>
        <v>7.622000000000001E-2</v>
      </c>
      <c r="W105" s="99">
        <f t="shared" si="13"/>
        <v>1.5E-3</v>
      </c>
      <c r="X105" s="51">
        <f>IF($B105&lt;=W$26,[1]!srE2LETe(Z$9,W105,$C$6),NA())</f>
        <v>1.0880000000000001</v>
      </c>
      <c r="Y105" s="51">
        <f>IF($B105&lt;=W$26,[1]!srE2LETn(Z$9,W105,$C$6),NA())</f>
        <v>2.3119999999999998</v>
      </c>
      <c r="Z105" s="51">
        <f>IF($B105&lt;=W$26,[1]!srE2LETt(Z$9,W105,$C$6),NA())</f>
        <v>3.4</v>
      </c>
      <c r="AA105" s="51">
        <f>IF($B105&lt;=W$26,[1]!srE2Rng(Z$9,W105),NA())</f>
        <v>6.7100000000000007E-2</v>
      </c>
      <c r="AB105" s="99">
        <f t="shared" si="14"/>
        <v>1.5E-3</v>
      </c>
      <c r="AC105" s="51">
        <f>IF($B105&lt;=AB$26,[1]!srE2LETe(AE$9,AB105,$C$6),NA())</f>
        <v>0.55379999999999996</v>
      </c>
      <c r="AD105" s="51">
        <f>IF($B105&lt;=AB$26,[1]!srE2LETn(AE$9,AB105,$C$6),NA())</f>
        <v>0.39100000000000001</v>
      </c>
      <c r="AE105" s="51">
        <f>IF($B105&lt;=AB$26,[1]!srE2LETt(AE$9,AB105,$C$6),NA())</f>
        <v>0.94479999999999997</v>
      </c>
      <c r="AF105" s="51">
        <f>IF($B105&lt;=AB$26,[1]!srE2Rng(AE$9,AB105),NA())</f>
        <v>5.9300000000000005E-2</v>
      </c>
      <c r="AG105" s="99">
        <f t="shared" si="15"/>
        <v>1.5E-3</v>
      </c>
      <c r="AH105" s="51">
        <f>IF($B105&lt;=AG$26,[1]!srE2LETe(AJ$9,AG105,$C$6),NA())</f>
        <v>0.17899999999999999</v>
      </c>
      <c r="AI105" s="51">
        <f>IF($B105&lt;=AG$26,[1]!srE2LETn(AJ$9,AG105,$C$6),NA())</f>
        <v>5.4339999999999999E-2</v>
      </c>
      <c r="AJ105" s="51">
        <f>IF($B105&lt;=AG$26,[1]!srE2LETt(AJ$9,AG105,$C$6),NA())</f>
        <v>0.23333999999999999</v>
      </c>
      <c r="AK105" s="51">
        <f>IF($B105&lt;=AG$26,[1]!srE2Rng(AJ$9,AG105),NA())</f>
        <v>6.3100000000000003E-2</v>
      </c>
      <c r="AL105" s="99">
        <f t="shared" si="16"/>
        <v>1.5E-3</v>
      </c>
      <c r="AM105" s="51">
        <f>IF($B105&lt;=AL$26,[1]!srE2LETe(AO$9,AL105,$C$6),NA())</f>
        <v>0.1303</v>
      </c>
      <c r="AN105" s="51">
        <f>IF($B105&lt;=AL$26,[1]!srE2LETn(AO$9,AL105,$C$6),NA())</f>
        <v>9.3299999999999998E-3</v>
      </c>
      <c r="AO105" s="51">
        <f>IF($B105&lt;=AL$26,[1]!srE2LETt(AO$9,AL105,$C$6),NA())</f>
        <v>0.13963</v>
      </c>
      <c r="AP105" s="51">
        <f>IF($B105&lt;=AL$26,[1]!srE2Rng(AO$9,AL105),NA())</f>
        <v>2.5399999999999999E-2</v>
      </c>
    </row>
    <row r="106" spans="2:42" s="34" customFormat="1">
      <c r="B106" s="48">
        <f>B104*2</f>
        <v>2E-3</v>
      </c>
      <c r="C106" s="99">
        <f t="shared" si="9"/>
        <v>2E-3</v>
      </c>
      <c r="D106" s="51">
        <f>IF($B106&lt;=C$26,[1]!srE2LETe(F$9,C106,$C$6),NA())</f>
        <v>4.7746399999999998</v>
      </c>
      <c r="E106" s="51">
        <f>IF($B106&lt;=C$26,[1]!srE2LETn(F$9,C106,$C$6),NA())</f>
        <v>15.756</v>
      </c>
      <c r="F106" s="51">
        <f>IF($B106&lt;=C$26,[1]!srE2LETt(F$9,C106,$C$6),NA())</f>
        <v>20.530640000000002</v>
      </c>
      <c r="G106" s="51">
        <f>IF($B106&lt;=C$26,[1]!srE2Rng(F$9,C106),NA())</f>
        <v>0.12554799999999999</v>
      </c>
      <c r="H106" s="99">
        <f t="shared" si="10"/>
        <v>2E-3</v>
      </c>
      <c r="I106" s="51">
        <f>IF($B106&lt;=H$26,[1]!srE2LETe(K$9,H106,$C$6),NA())</f>
        <v>3.8075199999999998</v>
      </c>
      <c r="J106" s="51">
        <f>IF($B106&lt;=H$26,[1]!srE2LETn(K$9,H106,$C$6),NA())</f>
        <v>13.56</v>
      </c>
      <c r="K106" s="51">
        <f>IF($B106&lt;=H$26,[1]!srE2LETt(K$9,H106,$C$6),NA())</f>
        <v>17.367519999999999</v>
      </c>
      <c r="L106" s="51">
        <f>IF($B106&lt;=H$26,[1]!srE2Rng(K$9,H106),NA())</f>
        <v>0.11800799999999999</v>
      </c>
      <c r="M106" s="99">
        <f t="shared" si="11"/>
        <v>2E-3</v>
      </c>
      <c r="N106" s="51">
        <f>IF($B106&lt;=M$26,[1]!srE2LETe(P$9,M106,$C$6),NA())</f>
        <v>2.0398800000000001</v>
      </c>
      <c r="O106" s="51">
        <f>IF($B106&lt;=M$26,[1]!srE2LETn(P$9,M106,$C$6),NA())</f>
        <v>9.1496399999999998</v>
      </c>
      <c r="P106" s="51">
        <f>IF($B106&lt;=M$26,[1]!srE2LETt(P$9,M106,$C$6),NA())</f>
        <v>11.18952</v>
      </c>
      <c r="Q106" s="51">
        <f>IF($B106&lt;=M$26,[1]!srE2Rng(P$9,M106),NA())</f>
        <v>0.113444</v>
      </c>
      <c r="R106" s="99">
        <f t="shared" si="12"/>
        <v>2E-3</v>
      </c>
      <c r="S106" s="51">
        <f>IF($B106&lt;=R$26,[1]!srE2LETe(U$9,R106,$C$6),NA())</f>
        <v>1.6512</v>
      </c>
      <c r="T106" s="51">
        <f>IF($B106&lt;=R$26,[1]!srE2LETn(U$9,R106,$C$6),NA())</f>
        <v>5.6236000000000006</v>
      </c>
      <c r="U106" s="51">
        <f>IF($B106&lt;=R$26,[1]!srE2LETt(U$9,R106,$C$6),NA())</f>
        <v>7.2747999999999999</v>
      </c>
      <c r="V106" s="51">
        <f>IF($B106&lt;=R$26,[1]!srE2Rng(U$9,R106),NA())</f>
        <v>9.8159999999999983E-2</v>
      </c>
      <c r="W106" s="99">
        <f t="shared" si="13"/>
        <v>2E-3</v>
      </c>
      <c r="X106" s="51">
        <f>IF($B106&lt;=W$26,[1]!srE2LETe(Z$9,W106,$C$6),NA())</f>
        <v>1.256</v>
      </c>
      <c r="Y106" s="51">
        <f>IF($B106&lt;=W$26,[1]!srE2LETn(Z$9,W106,$C$6),NA())</f>
        <v>2.1800000000000002</v>
      </c>
      <c r="Z106" s="51">
        <f>IF($B106&lt;=W$26,[1]!srE2LETt(Z$9,W106,$C$6),NA())</f>
        <v>3.4359999999999999</v>
      </c>
      <c r="AA106" s="51">
        <f>IF($B106&lt;=W$26,[1]!srE2Rng(Z$9,W106),NA())</f>
        <v>8.7900000000000006E-2</v>
      </c>
      <c r="AB106" s="99">
        <f t="shared" si="14"/>
        <v>2E-3</v>
      </c>
      <c r="AC106" s="51">
        <f>IF($B106&lt;=AB$26,[1]!srE2LETe(AE$9,AB106,$C$6),NA())</f>
        <v>0.64805999999999997</v>
      </c>
      <c r="AD106" s="51">
        <f>IF($B106&lt;=AB$26,[1]!srE2LETn(AE$9,AB106,$C$6),NA())</f>
        <v>0.35722000000000004</v>
      </c>
      <c r="AE106" s="51">
        <f>IF($B106&lt;=AB$26,[1]!srE2LETt(AE$9,AB106,$C$6),NA())</f>
        <v>1.00528</v>
      </c>
      <c r="AF106" s="51">
        <f>IF($B106&lt;=AB$26,[1]!srE2Rng(AE$9,AB106),NA())</f>
        <v>7.8020000000000006E-2</v>
      </c>
      <c r="AG106" s="99">
        <f t="shared" si="15"/>
        <v>2E-3</v>
      </c>
      <c r="AH106" s="51">
        <f>IF($B106&lt;=AG$26,[1]!srE2LETe(AJ$9,AG106,$C$6),NA())</f>
        <v>0.20660000000000001</v>
      </c>
      <c r="AI106" s="51">
        <f>IF($B106&lt;=AG$26,[1]!srE2LETn(AJ$9,AG106,$C$6),NA())</f>
        <v>4.8730000000000002E-2</v>
      </c>
      <c r="AJ106" s="51">
        <f>IF($B106&lt;=AG$26,[1]!srE2LETt(AJ$9,AG106,$C$6),NA())</f>
        <v>0.25533</v>
      </c>
      <c r="AK106" s="51">
        <f>IF($B106&lt;=AG$26,[1]!srE2Rng(AJ$9,AG106),NA())</f>
        <v>8.3699999999999997E-2</v>
      </c>
      <c r="AL106" s="99">
        <f t="shared" si="16"/>
        <v>2E-3</v>
      </c>
      <c r="AM106" s="51">
        <f>IF($B106&lt;=AL$26,[1]!srE2LETe(AO$9,AL106,$C$6),NA())</f>
        <v>0.15049999999999999</v>
      </c>
      <c r="AN106" s="51">
        <f>IF($B106&lt;=AL$26,[1]!srE2LETn(AO$9,AL106,$C$6),NA())</f>
        <v>8.6230000000000005E-3</v>
      </c>
      <c r="AO106" s="51">
        <f>IF($B106&lt;=AL$26,[1]!srE2LETt(AO$9,AL106,$C$6),NA())</f>
        <v>0.15912299999999999</v>
      </c>
      <c r="AP106" s="51">
        <f>IF($B106&lt;=AL$26,[1]!srE2Rng(AO$9,AL106),NA())</f>
        <v>3.2899999999999999E-2</v>
      </c>
    </row>
    <row r="107" spans="2:42" s="34" customFormat="1">
      <c r="B107" s="48">
        <f>B104*3</f>
        <v>3.0000000000000001E-3</v>
      </c>
      <c r="C107" s="99">
        <f t="shared" si="9"/>
        <v>3.0000000000000001E-3</v>
      </c>
      <c r="D107" s="51">
        <f>IF($B107&lt;=C$26,[1]!srE2LETe(F$9,C107,$C$6),NA())</f>
        <v>5.9814800000000004</v>
      </c>
      <c r="E107" s="51">
        <f>IF($B107&lt;=C$26,[1]!srE2LETn(F$9,C107,$C$6),NA())</f>
        <v>15.737399999999999</v>
      </c>
      <c r="F107" s="51">
        <f>IF($B107&lt;=C$26,[1]!srE2LETt(F$9,C107,$C$6),NA())</f>
        <v>21.718879999999999</v>
      </c>
      <c r="G107" s="51">
        <f>IF($B107&lt;=C$26,[1]!srE2Rng(F$9,C107),NA())</f>
        <v>0.171432</v>
      </c>
      <c r="H107" s="99">
        <f t="shared" si="10"/>
        <v>3.0000000000000001E-3</v>
      </c>
      <c r="I107" s="51">
        <f>IF($B107&lt;=H$26,[1]!srE2LETe(K$9,H107,$C$6),NA())</f>
        <v>5.3936999999999999</v>
      </c>
      <c r="J107" s="51">
        <f>IF($B107&lt;=H$26,[1]!srE2LETn(K$9,H107,$C$6),NA())</f>
        <v>13.402600000000001</v>
      </c>
      <c r="K107" s="51">
        <f>IF($B107&lt;=H$26,[1]!srE2LETt(K$9,H107,$C$6),NA())</f>
        <v>18.796300000000002</v>
      </c>
      <c r="L107" s="51">
        <f>IF($B107&lt;=H$26,[1]!srE2Rng(K$9,H107),NA())</f>
        <v>0.16173800000000002</v>
      </c>
      <c r="M107" s="99">
        <f t="shared" si="11"/>
        <v>3.0000000000000001E-3</v>
      </c>
      <c r="N107" s="51">
        <f>IF($B107&lt;=M$26,[1]!srE2LETe(P$9,M107,$C$6),NA())</f>
        <v>2.5846400000000003</v>
      </c>
      <c r="O107" s="51">
        <f>IF($B107&lt;=M$26,[1]!srE2LETn(P$9,M107,$C$6),NA())</f>
        <v>8.7941599999999998</v>
      </c>
      <c r="P107" s="51">
        <f>IF($B107&lt;=M$26,[1]!srE2LETt(P$9,M107,$C$6),NA())</f>
        <v>11.3788</v>
      </c>
      <c r="Q107" s="51">
        <f>IF($B107&lt;=M$26,[1]!srE2Rng(P$9,M107),NA())</f>
        <v>0.161</v>
      </c>
      <c r="R107" s="99">
        <f t="shared" si="12"/>
        <v>3.0000000000000001E-3</v>
      </c>
      <c r="S107" s="51">
        <f>IF($B107&lt;=R$26,[1]!srE2LETe(U$9,R107,$C$6),NA())</f>
        <v>1.38828</v>
      </c>
      <c r="T107" s="51">
        <f>IF($B107&lt;=R$26,[1]!srE2LETn(U$9,R107,$C$6),NA())</f>
        <v>5.2553600000000005</v>
      </c>
      <c r="U107" s="51">
        <f>IF($B107&lt;=R$26,[1]!srE2LETt(U$9,R107,$C$6),NA())</f>
        <v>6.6436400000000004</v>
      </c>
      <c r="V107" s="51">
        <f>IF($B107&lt;=R$26,[1]!srE2Rng(U$9,R107),NA())</f>
        <v>0.145068</v>
      </c>
      <c r="W107" s="99">
        <f t="shared" si="13"/>
        <v>3.0000000000000001E-3</v>
      </c>
      <c r="X107" s="51">
        <f>IF($B107&lt;=W$26,[1]!srE2LETe(Z$9,W107,$C$6),NA())</f>
        <v>1.6850000000000001</v>
      </c>
      <c r="Y107" s="51">
        <f>IF($B107&lt;=W$26,[1]!srE2LETn(Z$9,W107,$C$6),NA())</f>
        <v>1.9490000000000001</v>
      </c>
      <c r="Z107" s="51">
        <f>IF($B107&lt;=W$26,[1]!srE2LETt(Z$9,W107,$C$6),NA())</f>
        <v>3.6340000000000003</v>
      </c>
      <c r="AA107" s="51">
        <f>IF($B107&lt;=W$26,[1]!srE2Rng(Z$9,W107),NA())</f>
        <v>0.1285</v>
      </c>
      <c r="AB107" s="99">
        <f t="shared" si="14"/>
        <v>3.0000000000000001E-3</v>
      </c>
      <c r="AC107" s="51">
        <f>IF($B107&lt;=AB$26,[1]!srE2LETe(AE$9,AB107,$C$6),NA())</f>
        <v>0.87065999999999999</v>
      </c>
      <c r="AD107" s="51">
        <f>IF($B107&lt;=AB$26,[1]!srE2LETn(AE$9,AB107,$C$6),NA())</f>
        <v>0.30587999999999999</v>
      </c>
      <c r="AE107" s="51">
        <f>IF($B107&lt;=AB$26,[1]!srE2LETt(AE$9,AB107,$C$6),NA())</f>
        <v>1.1765399999999999</v>
      </c>
      <c r="AF107" s="51">
        <f>IF($B107&lt;=AB$26,[1]!srE2Rng(AE$9,AB107),NA())</f>
        <v>0.11276000000000001</v>
      </c>
      <c r="AG107" s="99">
        <f t="shared" si="15"/>
        <v>3.0000000000000001E-3</v>
      </c>
      <c r="AH107" s="51">
        <f>IF($B107&lt;=AG$26,[1]!srE2LETe(AJ$9,AG107,$C$6),NA())</f>
        <v>0.25269999999999998</v>
      </c>
      <c r="AI107" s="51">
        <f>IF($B107&lt;=AG$26,[1]!srE2LETn(AJ$9,AG107,$C$6),NA())</f>
        <v>4.0739999999999998E-2</v>
      </c>
      <c r="AJ107" s="51">
        <f>IF($B107&lt;=AG$26,[1]!srE2LETt(AJ$9,AG107,$C$6),NA())</f>
        <v>0.29343999999999998</v>
      </c>
      <c r="AK107" s="51">
        <f>IF($B107&lt;=AG$26,[1]!srE2Rng(AJ$9,AG107),NA())</f>
        <v>0.124</v>
      </c>
      <c r="AL107" s="99">
        <f t="shared" si="16"/>
        <v>3.0000000000000001E-3</v>
      </c>
      <c r="AM107" s="51">
        <f>IF($B107&lt;=AL$26,[1]!srE2LETe(AO$9,AL107,$C$6),NA())</f>
        <v>0.18229999999999999</v>
      </c>
      <c r="AN107" s="51">
        <f>IF($B107&lt;=AL$26,[1]!srE2LETn(AO$9,AL107,$C$6),NA())</f>
        <v>7.5040000000000003E-3</v>
      </c>
      <c r="AO107" s="51">
        <f>IF($B107&lt;=AL$26,[1]!srE2LETt(AO$9,AL107,$C$6),NA())</f>
        <v>0.189804</v>
      </c>
      <c r="AP107" s="51">
        <f>IF($B107&lt;=AL$26,[1]!srE2Rng(AO$9,AL107),NA())</f>
        <v>4.7299999999999995E-2</v>
      </c>
    </row>
    <row r="108" spans="2:42" s="34" customFormat="1">
      <c r="B108" s="48">
        <f>B104*4</f>
        <v>4.0000000000000001E-3</v>
      </c>
      <c r="C108" s="99">
        <f t="shared" si="9"/>
        <v>4.0000000000000001E-3</v>
      </c>
      <c r="D108" s="51">
        <f>IF($B108&lt;=C$26,[1]!srE2LETe(F$9,C108,$C$6),NA())</f>
        <v>6.8435199999999998</v>
      </c>
      <c r="E108" s="51">
        <f>IF($B108&lt;=C$26,[1]!srE2LETn(F$9,C108,$C$6),NA())</f>
        <v>15.452</v>
      </c>
      <c r="F108" s="51">
        <f>IF($B108&lt;=C$26,[1]!srE2LETt(F$9,C108,$C$6),NA())</f>
        <v>22.29552</v>
      </c>
      <c r="G108" s="51">
        <f>IF($B108&lt;=C$26,[1]!srE2Rng(F$9,C108),NA())</f>
        <v>0.21572</v>
      </c>
      <c r="H108" s="99">
        <f t="shared" si="10"/>
        <v>4.0000000000000001E-3</v>
      </c>
      <c r="I108" s="51">
        <f>IF($B108&lt;=H$26,[1]!srE2LETe(K$9,H108,$C$6),NA())</f>
        <v>5.9541199999999996</v>
      </c>
      <c r="J108" s="51">
        <f>IF($B108&lt;=H$26,[1]!srE2LETn(K$9,H108,$C$6),NA())</f>
        <v>13.0528</v>
      </c>
      <c r="K108" s="51">
        <f>IF($B108&lt;=H$26,[1]!srE2LETt(K$9,H108,$C$6),NA())</f>
        <v>19.006920000000001</v>
      </c>
      <c r="L108" s="51">
        <f>IF($B108&lt;=H$26,[1]!srE2Rng(K$9,H108),NA())</f>
        <v>0.20401999999999998</v>
      </c>
      <c r="M108" s="99">
        <f t="shared" si="11"/>
        <v>4.0000000000000001E-3</v>
      </c>
      <c r="N108" s="51">
        <f>IF($B108&lt;=M$26,[1]!srE2LETe(P$9,M108,$C$6),NA())</f>
        <v>2.8854799999999998</v>
      </c>
      <c r="O108" s="51">
        <f>IF($B108&lt;=M$26,[1]!srE2LETn(P$9,M108,$C$6),NA())</f>
        <v>8.38612</v>
      </c>
      <c r="P108" s="51">
        <f>IF($B108&lt;=M$26,[1]!srE2LETt(P$9,M108,$C$6),NA())</f>
        <v>11.271600000000001</v>
      </c>
      <c r="Q108" s="51">
        <f>IF($B108&lt;=M$26,[1]!srE2Rng(P$9,M108),NA())</f>
        <v>0.20887599999999998</v>
      </c>
      <c r="R108" s="99">
        <f t="shared" si="12"/>
        <v>4.0000000000000001E-3</v>
      </c>
      <c r="S108" s="51">
        <f>IF($B108&lt;=R$26,[1]!srE2LETe(U$9,R108,$C$6),NA())</f>
        <v>1.66448</v>
      </c>
      <c r="T108" s="51">
        <f>IF($B108&lt;=R$26,[1]!srE2LETn(U$9,R108,$C$6),NA())</f>
        <v>4.9083199999999998</v>
      </c>
      <c r="U108" s="51">
        <f>IF($B108&lt;=R$26,[1]!srE2LETt(U$9,R108,$C$6),NA())</f>
        <v>6.5728</v>
      </c>
      <c r="V108" s="51">
        <f>IF($B108&lt;=R$26,[1]!srE2Rng(U$9,R108),NA())</f>
        <v>0.19441200000000003</v>
      </c>
      <c r="W108" s="99">
        <f t="shared" si="13"/>
        <v>4.0000000000000001E-3</v>
      </c>
      <c r="X108" s="51">
        <f>IF($B108&lt;=W$26,[1]!srE2LETe(Z$9,W108,$C$6),NA())</f>
        <v>1.8859999999999999</v>
      </c>
      <c r="Y108" s="51">
        <f>IF($B108&lt;=W$26,[1]!srE2LETn(Z$9,W108,$C$6),NA())</f>
        <v>1.766</v>
      </c>
      <c r="Z108" s="51">
        <f>IF($B108&lt;=W$26,[1]!srE2LETt(Z$9,W108,$C$6),NA())</f>
        <v>3.6520000000000001</v>
      </c>
      <c r="AA108" s="51">
        <f>IF($B108&lt;=W$26,[1]!srE2Rng(Z$9,W108),NA())</f>
        <v>0.1691</v>
      </c>
      <c r="AB108" s="99">
        <f t="shared" si="14"/>
        <v>4.0000000000000001E-3</v>
      </c>
      <c r="AC108" s="51">
        <f>IF($B108&lt;=AB$26,[1]!srE2LETe(AE$9,AB108,$C$6),NA())</f>
        <v>0.98687999999999998</v>
      </c>
      <c r="AD108" s="51">
        <f>IF($B108&lt;=AB$26,[1]!srE2LETn(AE$9,AB108,$C$6),NA())</f>
        <v>0.26922000000000001</v>
      </c>
      <c r="AE108" s="51">
        <f>IF($B108&lt;=AB$26,[1]!srE2LETt(AE$9,AB108,$C$6),NA())</f>
        <v>1.2561</v>
      </c>
      <c r="AF108" s="51">
        <f>IF($B108&lt;=AB$26,[1]!srE2Rng(AE$9,AB108),NA())</f>
        <v>0.14582000000000001</v>
      </c>
      <c r="AG108" s="99">
        <f t="shared" si="15"/>
        <v>4.0000000000000001E-3</v>
      </c>
      <c r="AH108" s="51">
        <f>IF($B108&lt;=AG$26,[1]!srE2LETe(AJ$9,AG108,$C$6),NA())</f>
        <v>0.29339999999999999</v>
      </c>
      <c r="AI108" s="51">
        <f>IF($B108&lt;=AG$26,[1]!srE2LETn(AJ$9,AG108,$C$6),NA())</f>
        <v>3.5279999999999999E-2</v>
      </c>
      <c r="AJ108" s="51">
        <f>IF($B108&lt;=AG$26,[1]!srE2LETt(AJ$9,AG108,$C$6),NA())</f>
        <v>0.32867999999999997</v>
      </c>
      <c r="AK108" s="51">
        <f>IF($B108&lt;=AG$26,[1]!srE2Rng(AJ$9,AG108),NA())</f>
        <v>0.16270000000000001</v>
      </c>
      <c r="AL108" s="99">
        <f t="shared" si="16"/>
        <v>4.0000000000000001E-3</v>
      </c>
      <c r="AM108" s="51">
        <f>IF($B108&lt;=AL$26,[1]!srE2LETe(AO$9,AL108,$C$6),NA())</f>
        <v>0.20960000000000001</v>
      </c>
      <c r="AN108" s="51">
        <f>IF($B108&lt;=AL$26,[1]!srE2LETn(AO$9,AL108,$C$6),NA())</f>
        <v>6.6730000000000001E-3</v>
      </c>
      <c r="AO108" s="51">
        <f>IF($B108&lt;=AL$26,[1]!srE2LETt(AO$9,AL108,$C$6),NA())</f>
        <v>0.21627300000000002</v>
      </c>
      <c r="AP108" s="51">
        <f>IF($B108&lt;=AL$26,[1]!srE2Rng(AO$9,AL108),NA())</f>
        <v>6.1100000000000002E-2</v>
      </c>
    </row>
    <row r="109" spans="2:42" s="34" customFormat="1">
      <c r="B109" s="48">
        <f>B104*5</f>
        <v>5.0000000000000001E-3</v>
      </c>
      <c r="C109" s="99">
        <f t="shared" si="9"/>
        <v>5.0000000000000001E-3</v>
      </c>
      <c r="D109" s="51">
        <f>IF($B109&lt;=C$26,[1]!srE2LETe(F$9,C109,$C$6),NA())</f>
        <v>7.358200000000001</v>
      </c>
      <c r="E109" s="51">
        <f>IF($B109&lt;=C$26,[1]!srE2LETn(F$9,C109,$C$6),NA())</f>
        <v>15.076000000000001</v>
      </c>
      <c r="F109" s="51">
        <f>IF($B109&lt;=C$26,[1]!srE2LETt(F$9,C109,$C$6),NA())</f>
        <v>22.434200000000001</v>
      </c>
      <c r="G109" s="51">
        <f>IF($B109&lt;=C$26,[1]!srE2Rng(F$9,C109),NA())</f>
        <v>0.25946000000000002</v>
      </c>
      <c r="H109" s="99">
        <f t="shared" si="10"/>
        <v>5.0000000000000001E-3</v>
      </c>
      <c r="I109" s="51">
        <f>IF($B109&lt;=H$26,[1]!srE2LETe(K$9,H109,$C$6),NA())</f>
        <v>6.298</v>
      </c>
      <c r="J109" s="51">
        <f>IF($B109&lt;=H$26,[1]!srE2LETn(K$9,H109,$C$6),NA())</f>
        <v>12.651499999999999</v>
      </c>
      <c r="K109" s="51">
        <f>IF($B109&lt;=H$26,[1]!srE2LETt(K$9,H109,$C$6),NA())</f>
        <v>18.9495</v>
      </c>
      <c r="L109" s="51">
        <f>IF($B109&lt;=H$26,[1]!srE2Rng(K$9,H109),NA())</f>
        <v>0.24646000000000001</v>
      </c>
      <c r="M109" s="99">
        <f t="shared" si="11"/>
        <v>5.0000000000000001E-3</v>
      </c>
      <c r="N109" s="51">
        <f>IF($B109&lt;=M$26,[1]!srE2LETe(P$9,M109,$C$6),NA())</f>
        <v>3.1179999999999999</v>
      </c>
      <c r="O109" s="51">
        <f>IF($B109&lt;=M$26,[1]!srE2LETn(P$9,M109,$C$6),NA())</f>
        <v>7.9913999999999996</v>
      </c>
      <c r="P109" s="51">
        <f>IF($B109&lt;=M$26,[1]!srE2LETt(P$9,M109,$C$6),NA())</f>
        <v>11.109399999999999</v>
      </c>
      <c r="Q109" s="51">
        <f>IF($B109&lt;=M$26,[1]!srE2Rng(P$9,M109),NA())</f>
        <v>0.25756000000000001</v>
      </c>
      <c r="R109" s="99">
        <f t="shared" si="12"/>
        <v>5.0000000000000001E-3</v>
      </c>
      <c r="S109" s="51">
        <f>IF($B109&lt;=R$26,[1]!srE2LETe(U$9,R109,$C$6),NA())</f>
        <v>1.9512</v>
      </c>
      <c r="T109" s="51">
        <f>IF($B109&lt;=R$26,[1]!srE2LETn(U$9,R109,$C$6),NA())</f>
        <v>4.6033999999999997</v>
      </c>
      <c r="U109" s="51">
        <f>IF($B109&lt;=R$26,[1]!srE2LETt(U$9,R109,$C$6),NA())</f>
        <v>6.5545999999999998</v>
      </c>
      <c r="V109" s="51">
        <f>IF($B109&lt;=R$26,[1]!srE2Rng(U$9,R109),NA())</f>
        <v>0.24435999999999999</v>
      </c>
      <c r="W109" s="99">
        <f t="shared" si="13"/>
        <v>5.0000000000000001E-3</v>
      </c>
      <c r="X109" s="51">
        <f>IF($B109&lt;=W$26,[1]!srE2LETe(Z$9,W109,$C$6),NA())</f>
        <v>2.0230000000000001</v>
      </c>
      <c r="Y109" s="51">
        <f>IF($B109&lt;=W$26,[1]!srE2LETn(Z$9,W109,$C$6),NA())</f>
        <v>1.617</v>
      </c>
      <c r="Z109" s="51">
        <f>IF($B109&lt;=W$26,[1]!srE2LETt(Z$9,W109,$C$6),NA())</f>
        <v>3.64</v>
      </c>
      <c r="AA109" s="51">
        <f>IF($B109&lt;=W$26,[1]!srE2Rng(Z$9,W109),NA())</f>
        <v>0.21030000000000001</v>
      </c>
      <c r="AB109" s="99">
        <f t="shared" si="14"/>
        <v>5.0000000000000001E-3</v>
      </c>
      <c r="AC109" s="51">
        <f>IF($B109&lt;=AB$26,[1]!srE2LETe(AE$9,AB109,$C$6),NA())</f>
        <v>1.0720000000000001</v>
      </c>
      <c r="AD109" s="51">
        <f>IF($B109&lt;=AB$26,[1]!srE2LETn(AE$9,AB109,$C$6),NA())</f>
        <v>0.24129999999999999</v>
      </c>
      <c r="AE109" s="51">
        <f>IF($B109&lt;=AB$26,[1]!srE2LETt(AE$9,AB109,$C$6),NA())</f>
        <v>1.3133000000000001</v>
      </c>
      <c r="AF109" s="51">
        <f>IF($B109&lt;=AB$26,[1]!srE2Rng(AE$9,AB109),NA())</f>
        <v>0.17829999999999999</v>
      </c>
      <c r="AG109" s="99">
        <f t="shared" si="15"/>
        <v>5.0000000000000001E-3</v>
      </c>
      <c r="AH109" s="51">
        <f>IF($B109&lt;=AG$26,[1]!srE2LETe(AJ$9,AG109,$C$6),NA())</f>
        <v>0.33439999999999998</v>
      </c>
      <c r="AI109" s="51">
        <f>IF($B109&lt;=AG$26,[1]!srE2LETn(AJ$9,AG109,$C$6),NA())</f>
        <v>3.1289999999999998E-2</v>
      </c>
      <c r="AJ109" s="51">
        <f>IF($B109&lt;=AG$26,[1]!srE2LETt(AJ$9,AG109,$C$6),NA())</f>
        <v>0.36568999999999996</v>
      </c>
      <c r="AK109" s="51">
        <f>IF($B109&lt;=AG$26,[1]!srE2Rng(AJ$9,AG109),NA())</f>
        <v>0.1993</v>
      </c>
      <c r="AL109" s="99">
        <f t="shared" si="16"/>
        <v>5.0000000000000001E-3</v>
      </c>
      <c r="AM109" s="51">
        <f>IF($B109&lt;=AL$26,[1]!srE2LETe(AO$9,AL109,$C$6),NA())</f>
        <v>0.23219999999999999</v>
      </c>
      <c r="AN109" s="51">
        <f>IF($B109&lt;=AL$26,[1]!srE2LETn(AO$9,AL109,$C$6),NA())</f>
        <v>6.0309999999999999E-3</v>
      </c>
      <c r="AO109" s="51">
        <f>IF($B109&lt;=AL$26,[1]!srE2LETt(AO$9,AL109,$C$6),NA())</f>
        <v>0.238231</v>
      </c>
      <c r="AP109" s="51">
        <f>IF($B109&lt;=AL$26,[1]!srE2Rng(AO$9,AL109),NA())</f>
        <v>7.4200000000000002E-2</v>
      </c>
    </row>
    <row r="110" spans="2:42" s="34" customFormat="1">
      <c r="B110" s="48">
        <f>B104*6</f>
        <v>6.0000000000000001E-3</v>
      </c>
      <c r="C110" s="99">
        <f t="shared" si="9"/>
        <v>6.0000000000000001E-3</v>
      </c>
      <c r="D110" s="51">
        <f>IF($B110&lt;=C$26,[1]!srE2LETe(F$9,C110,$C$6),NA())</f>
        <v>7.6743999999999994</v>
      </c>
      <c r="E110" s="51">
        <f>IF($B110&lt;=C$26,[1]!srE2LETn(F$9,C110,$C$6),NA())</f>
        <v>14.6624</v>
      </c>
      <c r="F110" s="51">
        <f>IF($B110&lt;=C$26,[1]!srE2LETt(F$9,C110,$C$6),NA())</f>
        <v>22.3368</v>
      </c>
      <c r="G110" s="51">
        <f>IF($B110&lt;=C$26,[1]!srE2Rng(F$9,C110),NA())</f>
        <v>0.30330799999999997</v>
      </c>
      <c r="H110" s="99">
        <f t="shared" si="10"/>
        <v>6.0000000000000001E-3</v>
      </c>
      <c r="I110" s="51">
        <f>IF($B110&lt;=H$26,[1]!srE2LETe(K$9,H110,$C$6),NA())</f>
        <v>6.5848000000000004</v>
      </c>
      <c r="J110" s="51">
        <f>IF($B110&lt;=H$26,[1]!srE2LETn(K$9,H110,$C$6),NA())</f>
        <v>12.2378</v>
      </c>
      <c r="K110" s="51">
        <f>IF($B110&lt;=H$26,[1]!srE2LETt(K$9,H110,$C$6),NA())</f>
        <v>18.822599999999998</v>
      </c>
      <c r="L110" s="51">
        <f>IF($B110&lt;=H$26,[1]!srE2Rng(K$9,H110),NA())</f>
        <v>0.28917600000000004</v>
      </c>
      <c r="M110" s="99">
        <f t="shared" si="11"/>
        <v>6.0000000000000001E-3</v>
      </c>
      <c r="N110" s="51">
        <f>IF($B110&lt;=M$26,[1]!srE2LETe(P$9,M110,$C$6),NA())</f>
        <v>3.32884</v>
      </c>
      <c r="O110" s="51">
        <f>IF($B110&lt;=M$26,[1]!srE2LETn(P$9,M110,$C$6),NA())</f>
        <v>7.62568</v>
      </c>
      <c r="P110" s="51">
        <f>IF($B110&lt;=M$26,[1]!srE2LETt(P$9,M110,$C$6),NA())</f>
        <v>10.95452</v>
      </c>
      <c r="Q110" s="51">
        <f>IF($B110&lt;=M$26,[1]!srE2Rng(P$9,M110),NA())</f>
        <v>0.30721999999999999</v>
      </c>
      <c r="R110" s="99">
        <f t="shared" si="12"/>
        <v>6.0000000000000001E-3</v>
      </c>
      <c r="S110" s="51">
        <f>IF($B110&lt;=R$26,[1]!srE2LETe(U$9,R110,$C$6),NA())</f>
        <v>2.1831200000000002</v>
      </c>
      <c r="T110" s="51">
        <f>IF($B110&lt;=R$26,[1]!srE2LETn(U$9,R110,$C$6),NA())</f>
        <v>4.3343999999999996</v>
      </c>
      <c r="U110" s="51">
        <f>IF($B110&lt;=R$26,[1]!srE2LETt(U$9,R110,$C$6),NA())</f>
        <v>6.5175199999999993</v>
      </c>
      <c r="V110" s="51">
        <f>IF($B110&lt;=R$26,[1]!srE2Rng(U$9,R110),NA())</f>
        <v>0.29472400000000004</v>
      </c>
      <c r="W110" s="99">
        <f t="shared" si="13"/>
        <v>6.0000000000000001E-3</v>
      </c>
      <c r="X110" s="51">
        <f>IF($B110&lt;=W$26,[1]!srE2LETe(Z$9,W110,$C$6),NA())</f>
        <v>2.1358000000000001</v>
      </c>
      <c r="Y110" s="51">
        <f>IF($B110&lt;=W$26,[1]!srE2LETn(Z$9,W110,$C$6),NA())</f>
        <v>1.4964</v>
      </c>
      <c r="Z110" s="51">
        <f>IF($B110&lt;=W$26,[1]!srE2LETt(Z$9,W110,$C$6),NA())</f>
        <v>3.6322000000000001</v>
      </c>
      <c r="AA110" s="51">
        <f>IF($B110&lt;=W$26,[1]!srE2Rng(Z$9,W110),NA())</f>
        <v>0.25218000000000002</v>
      </c>
      <c r="AB110" s="99">
        <f t="shared" si="14"/>
        <v>6.0000000000000001E-3</v>
      </c>
      <c r="AC110" s="51">
        <f>IF($B110&lt;=AB$26,[1]!srE2LETe(AE$9,AB110,$C$6),NA())</f>
        <v>1.1419999999999999</v>
      </c>
      <c r="AD110" s="51">
        <f>IF($B110&lt;=AB$26,[1]!srE2LETn(AE$9,AB110,$C$6),NA())</f>
        <v>0.21972</v>
      </c>
      <c r="AE110" s="51">
        <f>IF($B110&lt;=AB$26,[1]!srE2LETt(AE$9,AB110,$C$6),NA())</f>
        <v>1.36172</v>
      </c>
      <c r="AF110" s="51">
        <f>IF($B110&lt;=AB$26,[1]!srE2Rng(AE$9,AB110),NA())</f>
        <v>0.21037999999999998</v>
      </c>
      <c r="AG110" s="99">
        <f t="shared" si="15"/>
        <v>6.0000000000000001E-3</v>
      </c>
      <c r="AH110" s="51">
        <f>IF($B110&lt;=AG$26,[1]!srE2LETe(AJ$9,AG110,$C$6),NA())</f>
        <v>0.37452000000000002</v>
      </c>
      <c r="AI110" s="51">
        <f>IF($B110&lt;=AG$26,[1]!srE2LETn(AJ$9,AG110,$C$6),NA())</f>
        <v>2.8251999999999999E-2</v>
      </c>
      <c r="AJ110" s="51">
        <f>IF($B110&lt;=AG$26,[1]!srE2LETt(AJ$9,AG110,$C$6),NA())</f>
        <v>0.40277200000000002</v>
      </c>
      <c r="AK110" s="51">
        <f>IF($B110&lt;=AG$26,[1]!srE2Rng(AJ$9,AG110),NA())</f>
        <v>0.23369999999999999</v>
      </c>
      <c r="AL110" s="99">
        <f t="shared" si="16"/>
        <v>6.0000000000000001E-3</v>
      </c>
      <c r="AM110" s="51">
        <f>IF($B110&lt;=AL$26,[1]!srE2LETe(AO$9,AL110,$C$6),NA())</f>
        <v>0.25109999999999999</v>
      </c>
      <c r="AN110" s="51">
        <f>IF($B110&lt;=AL$26,[1]!srE2LETn(AO$9,AL110,$C$6),NA())</f>
        <v>5.5180000000000003E-3</v>
      </c>
      <c r="AO110" s="51">
        <f>IF($B110&lt;=AL$26,[1]!srE2LETt(AO$9,AL110,$C$6),NA())</f>
        <v>0.25661800000000001</v>
      </c>
      <c r="AP110" s="51">
        <f>IF($B110&lt;=AL$26,[1]!srE2Rng(AO$9,AL110),NA())</f>
        <v>8.6900000000000005E-2</v>
      </c>
    </row>
    <row r="111" spans="2:42" s="34" customFormat="1">
      <c r="B111" s="48">
        <f>B104*8</f>
        <v>8.0000000000000002E-3</v>
      </c>
      <c r="C111" s="99">
        <f t="shared" si="9"/>
        <v>8.0000000000000002E-3</v>
      </c>
      <c r="D111" s="51">
        <f>IF($B111&lt;=C$26,[1]!srE2LETe(F$9,C111,$C$6),NA())</f>
        <v>8.1048799999999996</v>
      </c>
      <c r="E111" s="51">
        <f>IF($B111&lt;=C$26,[1]!srE2LETn(F$9,C111,$C$6),NA())</f>
        <v>13.8584</v>
      </c>
      <c r="F111" s="51">
        <f>IF($B111&lt;=C$26,[1]!srE2LETt(F$9,C111,$C$6),NA())</f>
        <v>21.963279999999997</v>
      </c>
      <c r="G111" s="51">
        <f>IF($B111&lt;=C$26,[1]!srE2Rng(F$9,C111),NA())</f>
        <v>0.39235600000000004</v>
      </c>
      <c r="H111" s="99">
        <f t="shared" si="10"/>
        <v>8.0000000000000002E-3</v>
      </c>
      <c r="I111" s="51">
        <f>IF($B111&lt;=H$26,[1]!srE2LETe(K$9,H111,$C$6),NA())</f>
        <v>7.0952400000000004</v>
      </c>
      <c r="J111" s="51">
        <f>IF($B111&lt;=H$26,[1]!srE2LETn(K$9,H111,$C$6),NA())</f>
        <v>11.4556</v>
      </c>
      <c r="K111" s="51">
        <f>IF($B111&lt;=H$26,[1]!srE2LETt(K$9,H111,$C$6),NA())</f>
        <v>18.550840000000001</v>
      </c>
      <c r="L111" s="51">
        <f>IF($B111&lt;=H$26,[1]!srE2Rng(K$9,H111),NA())</f>
        <v>0.37597200000000003</v>
      </c>
      <c r="M111" s="99">
        <f t="shared" si="11"/>
        <v>8.0000000000000002E-3</v>
      </c>
      <c r="N111" s="51">
        <f>IF($B111&lt;=M$26,[1]!srE2LETe(P$9,M111,$C$6),NA())</f>
        <v>3.7341199999999999</v>
      </c>
      <c r="O111" s="51">
        <f>IF($B111&lt;=M$26,[1]!srE2LETn(P$9,M111,$C$6),NA())</f>
        <v>6.9852799999999995</v>
      </c>
      <c r="P111" s="51">
        <f>IF($B111&lt;=M$26,[1]!srE2LETt(P$9,M111,$C$6),NA())</f>
        <v>10.719399999999998</v>
      </c>
      <c r="Q111" s="51">
        <f>IF($B111&lt;=M$26,[1]!srE2Rng(P$9,M111),NA())</f>
        <v>0.40896399999999994</v>
      </c>
      <c r="R111" s="99">
        <f t="shared" si="12"/>
        <v>8.0000000000000002E-3</v>
      </c>
      <c r="S111" s="51">
        <f>IF($B111&lt;=R$26,[1]!srE2LETe(U$9,R111,$C$6),NA())</f>
        <v>2.5149599999999999</v>
      </c>
      <c r="T111" s="51">
        <f>IF($B111&lt;=R$26,[1]!srE2LETn(U$9,R111,$C$6),NA())</f>
        <v>3.8919600000000001</v>
      </c>
      <c r="U111" s="51">
        <f>IF($B111&lt;=R$26,[1]!srE2LETt(U$9,R111,$C$6),NA())</f>
        <v>6.4069199999999995</v>
      </c>
      <c r="V111" s="51">
        <f>IF($B111&lt;=R$26,[1]!srE2Rng(U$9,R111),NA())</f>
        <v>0.39739600000000003</v>
      </c>
      <c r="W111" s="99">
        <f t="shared" si="13"/>
        <v>8.0000000000000002E-3</v>
      </c>
      <c r="X111" s="51">
        <f>IF($B111&lt;=W$26,[1]!srE2LETe(Z$9,W111,$C$6),NA())</f>
        <v>2.3431999999999999</v>
      </c>
      <c r="Y111" s="51">
        <f>IF($B111&lt;=W$26,[1]!srE2LETn(Z$9,W111,$C$6),NA())</f>
        <v>1.3064</v>
      </c>
      <c r="Z111" s="51">
        <f>IF($B111&lt;=W$26,[1]!srE2LETt(Z$9,W111,$C$6),NA())</f>
        <v>3.6496</v>
      </c>
      <c r="AA111" s="51">
        <f>IF($B111&lt;=W$26,[1]!srE2Rng(Z$9,W111),NA())</f>
        <v>0.33689999999999998</v>
      </c>
      <c r="AB111" s="99">
        <f t="shared" si="14"/>
        <v>8.0000000000000002E-3</v>
      </c>
      <c r="AC111" s="51">
        <f>IF($B111&lt;=AB$26,[1]!srE2LETe(AE$9,AB111,$C$6),NA())</f>
        <v>1.2653999999999999</v>
      </c>
      <c r="AD111" s="51">
        <f>IF($B111&lt;=AB$26,[1]!srE2LETn(AE$9,AB111,$C$6),NA())</f>
        <v>0.18742</v>
      </c>
      <c r="AE111" s="51">
        <f>IF($B111&lt;=AB$26,[1]!srE2LETt(AE$9,AB111,$C$6),NA())</f>
        <v>1.45282</v>
      </c>
      <c r="AF111" s="51">
        <f>IF($B111&lt;=AB$26,[1]!srE2Rng(AE$9,AB111),NA())</f>
        <v>0.27301999999999998</v>
      </c>
      <c r="AG111" s="99">
        <f t="shared" si="15"/>
        <v>8.0000000000000002E-3</v>
      </c>
      <c r="AH111" s="51">
        <f>IF($B111&lt;=AG$26,[1]!srE2LETe(AJ$9,AG111,$C$6),NA())</f>
        <v>0.44969999999999999</v>
      </c>
      <c r="AI111" s="51">
        <f>IF($B111&lt;=AG$26,[1]!srE2LETn(AJ$9,AG111,$C$6),NA())</f>
        <v>2.3786000000000002E-2</v>
      </c>
      <c r="AJ111" s="51">
        <f>IF($B111&lt;=AG$26,[1]!srE2LETt(AJ$9,AG111,$C$6),NA())</f>
        <v>0.47348600000000002</v>
      </c>
      <c r="AK111" s="51">
        <f>IF($B111&lt;=AG$26,[1]!srE2Rng(AJ$9,AG111),NA())</f>
        <v>0.29712</v>
      </c>
      <c r="AL111" s="99">
        <f t="shared" si="16"/>
        <v>8.0000000000000002E-3</v>
      </c>
      <c r="AM111" s="51">
        <f>IF($B111&lt;=AL$26,[1]!srE2LETe(AO$9,AL111,$C$6),NA())</f>
        <v>0.28389999999999999</v>
      </c>
      <c r="AN111" s="51">
        <f>IF($B111&lt;=AL$26,[1]!srE2LETn(AO$9,AL111,$C$6),NA())</f>
        <v>4.7470000000000004E-3</v>
      </c>
      <c r="AO111" s="51">
        <f>IF($B111&lt;=AL$26,[1]!srE2LETt(AO$9,AL111,$C$6),NA())</f>
        <v>0.28864699999999999</v>
      </c>
      <c r="AP111" s="51">
        <f>IF($B111&lt;=AL$26,[1]!srE2Rng(AO$9,AL111),NA())</f>
        <v>0.1111</v>
      </c>
    </row>
    <row r="112" spans="2:42" s="34" customFormat="1">
      <c r="B112" s="48">
        <f>B104*10</f>
        <v>0.01</v>
      </c>
      <c r="C112" s="99">
        <f t="shared" si="9"/>
        <v>0.01</v>
      </c>
      <c r="D112" s="51">
        <f>IF($B112&lt;=C$26,[1]!srE2LETe(F$9,C112,$C$6),NA())</f>
        <v>8.5379199999999997</v>
      </c>
      <c r="E112" s="51">
        <f>IF($B112&lt;=C$26,[1]!srE2LETn(F$9,C112,$C$6),NA())</f>
        <v>13.1076</v>
      </c>
      <c r="F112" s="51">
        <f>IF($B112&lt;=C$26,[1]!srE2LETt(F$9,C112,$C$6),NA())</f>
        <v>21.645520000000001</v>
      </c>
      <c r="G112" s="51">
        <f>IF($B112&lt;=C$26,[1]!srE2Rng(F$9,C112),NA())</f>
        <v>0.48306000000000004</v>
      </c>
      <c r="H112" s="99">
        <f t="shared" si="10"/>
        <v>0.01</v>
      </c>
      <c r="I112" s="51">
        <f>IF($B112&lt;=H$26,[1]!srE2LETe(K$9,H112,$C$6),NA())</f>
        <v>7.5622000000000007</v>
      </c>
      <c r="J112" s="51">
        <f>IF($B112&lt;=H$26,[1]!srE2LETn(K$9,H112,$C$6),NA())</f>
        <v>10.761000000000001</v>
      </c>
      <c r="K112" s="51">
        <f>IF($B112&lt;=H$26,[1]!srE2LETt(K$9,H112,$C$6),NA())</f>
        <v>18.3232</v>
      </c>
      <c r="L112" s="51">
        <f>IF($B112&lt;=H$26,[1]!srE2Rng(K$9,H112),NA())</f>
        <v>0.46425</v>
      </c>
      <c r="M112" s="99">
        <f t="shared" si="11"/>
        <v>0.01</v>
      </c>
      <c r="N112" s="51">
        <f>IF($B112&lt;=M$26,[1]!srE2LETe(P$9,M112,$C$6),NA())</f>
        <v>4.149</v>
      </c>
      <c r="O112" s="51">
        <f>IF($B112&lt;=M$26,[1]!srE2LETn(P$9,M112,$C$6),NA())</f>
        <v>6.4539999999999997</v>
      </c>
      <c r="P112" s="51">
        <f>IF($B112&lt;=M$26,[1]!srE2LETt(P$9,M112,$C$6),NA())</f>
        <v>10.603</v>
      </c>
      <c r="Q112" s="51">
        <f>IF($B112&lt;=M$26,[1]!srE2Rng(P$9,M112),NA())</f>
        <v>0.51283999999999996</v>
      </c>
      <c r="R112" s="99">
        <f t="shared" si="12"/>
        <v>0.01</v>
      </c>
      <c r="S112" s="51">
        <f>IF($B112&lt;=R$26,[1]!srE2LETe(U$9,R112,$C$6),NA())</f>
        <v>2.7806000000000002</v>
      </c>
      <c r="T112" s="51">
        <f>IF($B112&lt;=R$26,[1]!srE2LETn(U$9,R112,$C$6),NA())</f>
        <v>3.5444</v>
      </c>
      <c r="U112" s="51">
        <f>IF($B112&lt;=R$26,[1]!srE2LETt(U$9,R112,$C$6),NA())</f>
        <v>6.3250000000000002</v>
      </c>
      <c r="V112" s="51">
        <f>IF($B112&lt;=R$26,[1]!srE2Rng(U$9,R112),NA())</f>
        <v>0.50253999999999999</v>
      </c>
      <c r="W112" s="99">
        <f t="shared" si="13"/>
        <v>0.01</v>
      </c>
      <c r="X112" s="51">
        <f>IF($B112&lt;=W$26,[1]!srE2LETe(Z$9,W112,$C$6),NA())</f>
        <v>2.552</v>
      </c>
      <c r="Y112" s="51">
        <f>IF($B112&lt;=W$26,[1]!srE2LETn(Z$9,W112,$C$6),NA())</f>
        <v>1.1659999999999999</v>
      </c>
      <c r="Z112" s="51">
        <f>IF($B112&lt;=W$26,[1]!srE2LETt(Z$9,W112,$C$6),NA())</f>
        <v>3.718</v>
      </c>
      <c r="AA112" s="51">
        <f>IF($B112&lt;=W$26,[1]!srE2Rng(Z$9,W112),NA())</f>
        <v>0.42169999999999996</v>
      </c>
      <c r="AB112" s="99">
        <f t="shared" si="14"/>
        <v>0.01</v>
      </c>
      <c r="AC112" s="51">
        <f>IF($B112&lt;=AB$26,[1]!srE2LETe(AE$9,AB112,$C$6),NA())</f>
        <v>1.381</v>
      </c>
      <c r="AD112" s="51">
        <f>IF($B112&lt;=AB$26,[1]!srE2LETn(AE$9,AB112,$C$6),NA())</f>
        <v>0.16420000000000001</v>
      </c>
      <c r="AE112" s="51">
        <f>IF($B112&lt;=AB$26,[1]!srE2LETt(AE$9,AB112,$C$6),NA())</f>
        <v>1.5451999999999999</v>
      </c>
      <c r="AF112" s="51">
        <f>IF($B112&lt;=AB$26,[1]!srE2Rng(AE$9,AB112),NA())</f>
        <v>0.33340000000000003</v>
      </c>
      <c r="AG112" s="99">
        <f t="shared" si="15"/>
        <v>0.01</v>
      </c>
      <c r="AH112" s="51">
        <f>IF($B112&lt;=AG$26,[1]!srE2LETe(AJ$9,AG112,$C$6),NA())</f>
        <v>0.51780000000000004</v>
      </c>
      <c r="AI112" s="51">
        <f>IF($B112&lt;=AG$26,[1]!srE2LETn(AJ$9,AG112,$C$6),NA())</f>
        <v>2.068E-2</v>
      </c>
      <c r="AJ112" s="51">
        <f>IF($B112&lt;=AG$26,[1]!srE2LETt(AJ$9,AG112,$C$6),NA())</f>
        <v>0.53848000000000007</v>
      </c>
      <c r="AK112" s="51">
        <f>IF($B112&lt;=AG$26,[1]!srE2Rng(AJ$9,AG112),NA())</f>
        <v>0.35439999999999999</v>
      </c>
      <c r="AL112" s="99">
        <f t="shared" si="16"/>
        <v>0.01</v>
      </c>
      <c r="AM112" s="51">
        <f>IF($B112&lt;=AL$26,[1]!srE2LETe(AO$9,AL112,$C$6),NA())</f>
        <v>0.31419999999999998</v>
      </c>
      <c r="AN112" s="51">
        <f>IF($B112&lt;=AL$26,[1]!srE2LETn(AO$9,AL112,$C$6),NA())</f>
        <v>4.189E-3</v>
      </c>
      <c r="AO112" s="51">
        <f>IF($B112&lt;=AL$26,[1]!srE2LETt(AO$9,AL112,$C$6),NA())</f>
        <v>0.31838899999999998</v>
      </c>
      <c r="AP112" s="51">
        <f>IF($B112&lt;=AL$26,[1]!srE2Rng(AO$9,AL112),NA())</f>
        <v>0.13389999999999999</v>
      </c>
    </row>
    <row r="113" spans="2:42" s="34" customFormat="1">
      <c r="B113" s="48">
        <f>B112*1.5</f>
        <v>1.4999999999999999E-2</v>
      </c>
      <c r="C113" s="99">
        <f t="shared" si="9"/>
        <v>1.4999999999999999E-2</v>
      </c>
      <c r="D113" s="51">
        <f>IF($B113&lt;=C$26,[1]!srE2LETe(F$9,C113,$C$6),NA())</f>
        <v>9.9566400000000002</v>
      </c>
      <c r="E113" s="51">
        <f>IF($B113&lt;=C$26,[1]!srE2LETn(F$9,C113,$C$6),NA())</f>
        <v>11.541599999999999</v>
      </c>
      <c r="F113" s="51">
        <f>IF($B113&lt;=C$26,[1]!srE2LETt(F$9,C113,$C$6),NA())</f>
        <v>21.498239999999999</v>
      </c>
      <c r="G113" s="51">
        <f>IF($B113&lt;=C$26,[1]!srE2Rng(F$9,C113),NA())</f>
        <v>0.713808</v>
      </c>
      <c r="H113" s="99">
        <f t="shared" si="10"/>
        <v>1.4999999999999999E-2</v>
      </c>
      <c r="I113" s="51">
        <f>IF($B113&lt;=H$26,[1]!srE2LETe(K$9,H113,$C$6),NA())</f>
        <v>8.5825199999999988</v>
      </c>
      <c r="J113" s="51">
        <f>IF($B113&lt;=H$26,[1]!srE2LETn(K$9,H113,$C$6),NA())</f>
        <v>9.3697999999999997</v>
      </c>
      <c r="K113" s="51">
        <f>IF($B113&lt;=H$26,[1]!srE2LETt(K$9,H113,$C$6),NA())</f>
        <v>17.95232</v>
      </c>
      <c r="L113" s="51">
        <f>IF($B113&lt;=H$26,[1]!srE2Rng(K$9,H113),NA())</f>
        <v>0.68987799999999999</v>
      </c>
      <c r="M113" s="99">
        <f t="shared" si="11"/>
        <v>1.4999999999999999E-2</v>
      </c>
      <c r="N113" s="51">
        <f>IF($B113&lt;=M$26,[1]!srE2LETe(P$9,M113,$C$6),NA())</f>
        <v>5.2379600000000002</v>
      </c>
      <c r="O113" s="51">
        <f>IF($B113&lt;=M$26,[1]!srE2LETn(P$9,M113,$C$6),NA())</f>
        <v>5.4579199999999997</v>
      </c>
      <c r="P113" s="51">
        <f>IF($B113&lt;=M$26,[1]!srE2LETt(P$9,M113,$C$6),NA())</f>
        <v>10.695879999999999</v>
      </c>
      <c r="Q113" s="51">
        <f>IF($B113&lt;=M$26,[1]!srE2Rng(P$9,M113),NA())</f>
        <v>0.77512800000000004</v>
      </c>
      <c r="R113" s="99">
        <f t="shared" si="12"/>
        <v>1.4999999999999999E-2</v>
      </c>
      <c r="S113" s="51">
        <f>IF($B113&lt;=R$26,[1]!srE2LETe(U$9,R113,$C$6),NA())</f>
        <v>3.4618000000000002</v>
      </c>
      <c r="T113" s="51">
        <f>IF($B113&lt;=R$26,[1]!srE2LETn(U$9,R113,$C$6),NA())</f>
        <v>2.9216000000000002</v>
      </c>
      <c r="U113" s="51">
        <f>IF($B113&lt;=R$26,[1]!srE2LETt(U$9,R113,$C$6),NA())</f>
        <v>6.3834</v>
      </c>
      <c r="V113" s="51">
        <f>IF($B113&lt;=R$26,[1]!srE2Rng(U$9,R113),NA())</f>
        <v>0.76917999999999997</v>
      </c>
      <c r="W113" s="99">
        <f t="shared" si="13"/>
        <v>1.4999999999999999E-2</v>
      </c>
      <c r="X113" s="51">
        <f>IF($B113&lt;=W$26,[1]!srE2LETe(Z$9,W113,$C$6),NA())</f>
        <v>3.105</v>
      </c>
      <c r="Y113" s="51">
        <f>IF($B113&lt;=W$26,[1]!srE2LETn(Z$9,W113,$C$6),NA())</f>
        <v>0.93030000000000002</v>
      </c>
      <c r="Z113" s="51">
        <f>IF($B113&lt;=W$26,[1]!srE2LETt(Z$9,W113,$C$6),NA())</f>
        <v>4.0353000000000003</v>
      </c>
      <c r="AA113" s="51">
        <f>IF($B113&lt;=W$26,[1]!srE2Rng(Z$9,W113),NA())</f>
        <v>0.62690000000000001</v>
      </c>
      <c r="AB113" s="99">
        <f t="shared" si="14"/>
        <v>1.4999999999999999E-2</v>
      </c>
      <c r="AC113" s="51">
        <f>IF($B113&lt;=AB$26,[1]!srE2LETe(AE$9,AB113,$C$6),NA())</f>
        <v>1.6679999999999999</v>
      </c>
      <c r="AD113" s="51">
        <f>IF($B113&lt;=AB$26,[1]!srE2LETn(AE$9,AB113,$C$6),NA())</f>
        <v>0.1275</v>
      </c>
      <c r="AE113" s="51">
        <f>IF($B113&lt;=AB$26,[1]!srE2LETt(AE$9,AB113,$C$6),NA())</f>
        <v>1.7954999999999999</v>
      </c>
      <c r="AF113" s="51">
        <f>IF($B113&lt;=AB$26,[1]!srE2Rng(AE$9,AB113),NA())</f>
        <v>0.47300000000000003</v>
      </c>
      <c r="AG113" s="99">
        <f t="shared" si="15"/>
        <v>1.4999999999999999E-2</v>
      </c>
      <c r="AH113" s="51">
        <f>IF($B113&lt;=AG$26,[1]!srE2LETe(AJ$9,AG113,$C$6),NA())</f>
        <v>0.66439999999999999</v>
      </c>
      <c r="AI113" s="51">
        <f>IF($B113&lt;=AG$26,[1]!srE2LETn(AJ$9,AG113,$C$6),NA())</f>
        <v>1.584E-2</v>
      </c>
      <c r="AJ113" s="51">
        <f>IF($B113&lt;=AG$26,[1]!srE2LETt(AJ$9,AG113,$C$6),NA())</f>
        <v>0.68023999999999996</v>
      </c>
      <c r="AK113" s="51">
        <f>IF($B113&lt;=AG$26,[1]!srE2Rng(AJ$9,AG113),NA())</f>
        <v>0.47859999999999997</v>
      </c>
      <c r="AL113" s="99">
        <f t="shared" si="16"/>
        <v>1.4999999999999999E-2</v>
      </c>
      <c r="AM113" s="51">
        <f>IF($B113&lt;=AL$26,[1]!srE2LETe(AO$9,AL113,$C$6),NA())</f>
        <v>0.38279999999999997</v>
      </c>
      <c r="AN113" s="51">
        <f>IF($B113&lt;=AL$26,[1]!srE2LETn(AO$9,AL113,$C$6),NA())</f>
        <v>3.284E-3</v>
      </c>
      <c r="AO113" s="51">
        <f>IF($B113&lt;=AL$26,[1]!srE2LETt(AO$9,AL113,$C$6),NA())</f>
        <v>0.38608399999999998</v>
      </c>
      <c r="AP113" s="51">
        <f>IF($B113&lt;=AL$26,[1]!srE2Rng(AO$9,AL113),NA())</f>
        <v>0.18560000000000001</v>
      </c>
    </row>
    <row r="114" spans="2:42" s="34" customFormat="1">
      <c r="B114" s="48">
        <f>B112*2</f>
        <v>0.02</v>
      </c>
      <c r="C114" s="99">
        <f t="shared" si="9"/>
        <v>0.02</v>
      </c>
      <c r="D114" s="51">
        <f>IF($B114&lt;=C$26,[1]!srE2LETe(F$9,C114,$C$6),NA())</f>
        <v>11.603999999999999</v>
      </c>
      <c r="E114" s="51">
        <f>IF($B114&lt;=C$26,[1]!srE2LETn(F$9,C114,$C$6),NA())</f>
        <v>10.3512</v>
      </c>
      <c r="F114" s="51">
        <f>IF($B114&lt;=C$26,[1]!srE2LETt(F$9,C114,$C$6),NA())</f>
        <v>21.955199999999998</v>
      </c>
      <c r="G114" s="51">
        <f>IF($B114&lt;=C$26,[1]!srE2Rng(F$9,C114),NA())</f>
        <v>0.94331199999999993</v>
      </c>
      <c r="H114" s="99">
        <f t="shared" si="10"/>
        <v>0.02</v>
      </c>
      <c r="I114" s="51">
        <f>IF($B114&lt;=H$26,[1]!srE2LETe(K$9,H114,$C$6),NA())</f>
        <v>9.3855599999999999</v>
      </c>
      <c r="J114" s="51">
        <f>IF($B114&lt;=H$26,[1]!srE2LETn(K$9,H114,$C$6),NA())</f>
        <v>8.3311600000000006</v>
      </c>
      <c r="K114" s="51">
        <f>IF($B114&lt;=H$26,[1]!srE2LETt(K$9,H114,$C$6),NA())</f>
        <v>17.716719999999999</v>
      </c>
      <c r="L114" s="51">
        <f>IF($B114&lt;=H$26,[1]!srE2Rng(K$9,H114),NA())</f>
        <v>0.92026399999999997</v>
      </c>
      <c r="M114" s="99">
        <f t="shared" si="11"/>
        <v>0.02</v>
      </c>
      <c r="N114" s="51">
        <f>IF($B114&lt;=M$26,[1]!srE2LETe(P$9,M114,$C$6),NA())</f>
        <v>6.3313599999999992</v>
      </c>
      <c r="O114" s="51">
        <f>IF($B114&lt;=M$26,[1]!srE2LETn(P$9,M114,$C$6),NA())</f>
        <v>4.7612399999999999</v>
      </c>
      <c r="P114" s="51">
        <f>IF($B114&lt;=M$26,[1]!srE2LETt(P$9,M114,$C$6),NA())</f>
        <v>11.092599999999999</v>
      </c>
      <c r="Q114" s="51">
        <f>IF($B114&lt;=M$26,[1]!srE2Rng(P$9,M114),NA())</f>
        <v>1.0292479999999999</v>
      </c>
      <c r="R114" s="99">
        <f t="shared" si="12"/>
        <v>0.02</v>
      </c>
      <c r="S114" s="51">
        <f>IF($B114&lt;=R$26,[1]!srE2LETe(U$9,R114,$C$6),NA())</f>
        <v>4.2309999999999999</v>
      </c>
      <c r="T114" s="51">
        <f>IF($B114&lt;=R$26,[1]!srE2LETn(U$9,R114,$C$6),NA())</f>
        <v>2.508</v>
      </c>
      <c r="U114" s="51">
        <f>IF($B114&lt;=R$26,[1]!srE2LETt(U$9,R114,$C$6),NA())</f>
        <v>6.7389999999999999</v>
      </c>
      <c r="V114" s="51">
        <f>IF($B114&lt;=R$26,[1]!srE2Rng(U$9,R114),NA())</f>
        <v>1.0282</v>
      </c>
      <c r="W114" s="99">
        <f t="shared" si="13"/>
        <v>0.02</v>
      </c>
      <c r="X114" s="51">
        <f>IF($B114&lt;=W$26,[1]!srE2LETe(Z$9,W114,$C$6),NA())</f>
        <v>3.6659999999999999</v>
      </c>
      <c r="Y114" s="51">
        <f>IF($B114&lt;=W$26,[1]!srE2LETn(Z$9,W114,$C$6),NA())</f>
        <v>0.78259999999999996</v>
      </c>
      <c r="Z114" s="51">
        <f>IF($B114&lt;=W$26,[1]!srE2LETt(Z$9,W114,$C$6),NA())</f>
        <v>4.4485999999999999</v>
      </c>
      <c r="AA114" s="51">
        <f>IF($B114&lt;=W$26,[1]!srE2Rng(Z$9,W114),NA())</f>
        <v>0.81679999999999997</v>
      </c>
      <c r="AB114" s="99">
        <f t="shared" si="14"/>
        <v>0.02</v>
      </c>
      <c r="AC114" s="51">
        <f>IF($B114&lt;=AB$26,[1]!srE2LETe(AE$9,AB114,$C$6),NA())</f>
        <v>1.956</v>
      </c>
      <c r="AD114" s="51">
        <f>IF($B114&lt;=AB$26,[1]!srE2LETn(AE$9,AB114,$C$6),NA())</f>
        <v>0.1056</v>
      </c>
      <c r="AE114" s="51">
        <f>IF($B114&lt;=AB$26,[1]!srE2LETt(AE$9,AB114,$C$6),NA())</f>
        <v>2.0615999999999999</v>
      </c>
      <c r="AF114" s="51">
        <f>IF($B114&lt;=AB$26,[1]!srE2Rng(AE$9,AB114),NA())</f>
        <v>0.59664000000000006</v>
      </c>
      <c r="AG114" s="99">
        <f t="shared" si="15"/>
        <v>0.02</v>
      </c>
      <c r="AH114" s="51">
        <f>IF($B114&lt;=AG$26,[1]!srE2LETe(AJ$9,AG114,$C$6),NA())</f>
        <v>0.78590000000000004</v>
      </c>
      <c r="AI114" s="51">
        <f>IF($B114&lt;=AG$26,[1]!srE2LETn(AJ$9,AG114,$C$6),NA())</f>
        <v>1.299E-2</v>
      </c>
      <c r="AJ114" s="51">
        <f>IF($B114&lt;=AG$26,[1]!srE2LETt(AJ$9,AG114,$C$6),NA())</f>
        <v>0.79888999999999999</v>
      </c>
      <c r="AK114" s="51">
        <f>IF($B114&lt;=AG$26,[1]!srE2Rng(AJ$9,AG114),NA())</f>
        <v>0.58479999999999999</v>
      </c>
      <c r="AL114" s="99">
        <f t="shared" si="16"/>
        <v>0.02</v>
      </c>
      <c r="AM114" s="51">
        <f>IF($B114&lt;=AL$26,[1]!srE2LETe(AO$9,AL114,$C$6),NA())</f>
        <v>0.43609999999999999</v>
      </c>
      <c r="AN114" s="51">
        <f>IF($B114&lt;=AL$26,[1]!srE2LETn(AO$9,AL114,$C$6),NA())</f>
        <v>2.7330000000000002E-3</v>
      </c>
      <c r="AO114" s="51">
        <f>IF($B114&lt;=AL$26,[1]!srE2LETt(AO$9,AL114,$C$6),NA())</f>
        <v>0.43883299999999997</v>
      </c>
      <c r="AP114" s="51">
        <f>IF($B114&lt;=AL$26,[1]!srE2Rng(AO$9,AL114),NA())</f>
        <v>0.23170000000000002</v>
      </c>
    </row>
    <row r="115" spans="2:42" s="34" customFormat="1">
      <c r="B115" s="48">
        <f>B112*3</f>
        <v>0.03</v>
      </c>
      <c r="C115" s="99">
        <f t="shared" si="9"/>
        <v>0.03</v>
      </c>
      <c r="D115" s="51">
        <f>IF($B115&lt;=C$26,[1]!srE2LETe(F$9,C115,$C$6),NA())</f>
        <v>14.571399999999999</v>
      </c>
      <c r="E115" s="51">
        <f>IF($B115&lt;=C$26,[1]!srE2LETn(F$9,C115,$C$6),NA())</f>
        <v>8.6512799999999999</v>
      </c>
      <c r="F115" s="51">
        <f>IF($B115&lt;=C$26,[1]!srE2LETt(F$9,C115,$C$6),NA())</f>
        <v>23.22268</v>
      </c>
      <c r="G115" s="51">
        <f>IF($B115&lt;=C$26,[1]!srE2Rng(F$9,C115),NA())</f>
        <v>1.3852</v>
      </c>
      <c r="H115" s="99">
        <f t="shared" si="10"/>
        <v>0.03</v>
      </c>
      <c r="I115" s="51">
        <f>IF($B115&lt;=H$26,[1]!srE2LETe(K$9,H115,$C$6),NA())</f>
        <v>10.452199999999999</v>
      </c>
      <c r="J115" s="51">
        <f>IF($B115&lt;=H$26,[1]!srE2LETn(K$9,H115,$C$6),NA())</f>
        <v>6.8903600000000003</v>
      </c>
      <c r="K115" s="51">
        <f>IF($B115&lt;=H$26,[1]!srE2LETt(K$9,H115,$C$6),NA())</f>
        <v>17.342559999999999</v>
      </c>
      <c r="L115" s="51">
        <f>IF($B115&lt;=H$26,[1]!srE2Rng(K$9,H115),NA())</f>
        <v>1.3883999999999999</v>
      </c>
      <c r="M115" s="99">
        <f t="shared" si="11"/>
        <v>0.03</v>
      </c>
      <c r="N115" s="51">
        <f>IF($B115&lt;=M$26,[1]!srE2LETe(P$9,M115,$C$6),NA())</f>
        <v>8.3382000000000005</v>
      </c>
      <c r="O115" s="51">
        <f>IF($B115&lt;=M$26,[1]!srE2LETn(P$9,M115,$C$6),NA())</f>
        <v>3.8460000000000001</v>
      </c>
      <c r="P115" s="51">
        <f>IF($B115&lt;=M$26,[1]!srE2LETt(P$9,M115,$C$6),NA())</f>
        <v>12.184200000000001</v>
      </c>
      <c r="Q115" s="51">
        <f>IF($B115&lt;=M$26,[1]!srE2Rng(P$9,M115),NA())</f>
        <v>1.5171999999999999</v>
      </c>
      <c r="R115" s="99">
        <f t="shared" si="12"/>
        <v>0.03</v>
      </c>
      <c r="S115" s="51">
        <f>IF($B115&lt;=R$26,[1]!srE2LETe(U$9,R115,$C$6),NA())</f>
        <v>5.8400400000000001</v>
      </c>
      <c r="T115" s="51">
        <f>IF($B115&lt;=R$26,[1]!srE2LETn(U$9,R115,$C$6),NA())</f>
        <v>1.9850399999999999</v>
      </c>
      <c r="U115" s="51">
        <f>IF($B115&lt;=R$26,[1]!srE2LETt(U$9,R115,$C$6),NA())</f>
        <v>7.8250799999999998</v>
      </c>
      <c r="V115" s="51">
        <f>IF($B115&lt;=R$26,[1]!srE2Rng(U$9,R115),NA())</f>
        <v>1.5004</v>
      </c>
      <c r="W115" s="99">
        <f t="shared" si="13"/>
        <v>0.03</v>
      </c>
      <c r="X115" s="51">
        <f>IF($B115&lt;=W$26,[1]!srE2LETe(Z$9,W115,$C$6),NA())</f>
        <v>4.7</v>
      </c>
      <c r="Y115" s="51">
        <f>IF($B115&lt;=W$26,[1]!srE2LETn(Z$9,W115,$C$6),NA())</f>
        <v>0.6038</v>
      </c>
      <c r="Z115" s="51">
        <f>IF($B115&lt;=W$26,[1]!srE2LETt(Z$9,W115,$C$6),NA())</f>
        <v>5.3037999999999998</v>
      </c>
      <c r="AA115" s="51">
        <f>IF($B115&lt;=W$26,[1]!srE2Rng(Z$9,W115),NA())</f>
        <v>1.1499999999999999</v>
      </c>
      <c r="AB115" s="99">
        <f t="shared" si="14"/>
        <v>0.03</v>
      </c>
      <c r="AC115" s="51">
        <f>IF($B115&lt;=AB$26,[1]!srE2LETe(AE$9,AB115,$C$6),NA())</f>
        <v>2.5032000000000001</v>
      </c>
      <c r="AD115" s="51">
        <f>IF($B115&lt;=AB$26,[1]!srE2LETn(AE$9,AB115,$C$6),NA())</f>
        <v>7.9762E-2</v>
      </c>
      <c r="AE115" s="51">
        <f>IF($B115&lt;=AB$26,[1]!srE2LETt(AE$9,AB115,$C$6),NA())</f>
        <v>2.5829620000000002</v>
      </c>
      <c r="AF115" s="51">
        <f>IF($B115&lt;=AB$26,[1]!srE2Rng(AE$9,AB115),NA())</f>
        <v>0.80713999999999997</v>
      </c>
      <c r="AG115" s="99">
        <f t="shared" si="15"/>
        <v>0.03</v>
      </c>
      <c r="AH115" s="51">
        <f>IF($B115&lt;=AG$26,[1]!srE2LETe(AJ$9,AG115,$C$6),NA())</f>
        <v>0.97640000000000005</v>
      </c>
      <c r="AI115" s="51">
        <f>IF($B115&lt;=AG$26,[1]!srE2LETn(AJ$9,AG115,$C$6),NA())</f>
        <v>9.7140000000000004E-3</v>
      </c>
      <c r="AJ115" s="51">
        <f>IF($B115&lt;=AG$26,[1]!srE2LETt(AJ$9,AG115,$C$6),NA())</f>
        <v>0.98611400000000005</v>
      </c>
      <c r="AK115" s="51">
        <f>IF($B115&lt;=AG$26,[1]!srE2Rng(AJ$9,AG115),NA())</f>
        <v>0.76559999999999995</v>
      </c>
      <c r="AL115" s="99">
        <f t="shared" si="16"/>
        <v>0.03</v>
      </c>
      <c r="AM115" s="51">
        <f>IF($B115&lt;=AL$26,[1]!srE2LETe(AO$9,AL115,$C$6),NA())</f>
        <v>0.50090000000000001</v>
      </c>
      <c r="AN115" s="51">
        <f>IF($B115&lt;=AL$26,[1]!srE2LETn(AO$9,AL115,$C$6),NA())</f>
        <v>2.0799999999999998E-3</v>
      </c>
      <c r="AO115" s="51">
        <f>IF($B115&lt;=AL$26,[1]!srE2LETt(AO$9,AL115,$C$6),NA())</f>
        <v>0.50297999999999998</v>
      </c>
      <c r="AP115" s="51">
        <f>IF($B115&lt;=AL$26,[1]!srE2Rng(AO$9,AL115),NA())</f>
        <v>0.31480000000000002</v>
      </c>
    </row>
    <row r="116" spans="2:42" s="34" customFormat="1">
      <c r="B116" s="48">
        <f>B112*4</f>
        <v>0.04</v>
      </c>
      <c r="C116" s="99">
        <f t="shared" si="9"/>
        <v>0.04</v>
      </c>
      <c r="D116" s="51">
        <f>IF($B116&lt;=C$26,[1]!srE2LETe(F$9,C116,$C$6),NA())</f>
        <v>16.6692</v>
      </c>
      <c r="E116" s="51">
        <f>IF($B116&lt;=C$26,[1]!srE2LETn(F$9,C116,$C$6),NA())</f>
        <v>7.4932400000000001</v>
      </c>
      <c r="F116" s="51">
        <f>IF($B116&lt;=C$26,[1]!srE2LETt(F$9,C116,$C$6),NA())</f>
        <v>24.16244</v>
      </c>
      <c r="G116" s="51">
        <f>IF($B116&lt;=C$26,[1]!srE2Rng(F$9,C116),NA())</f>
        <v>1.8084</v>
      </c>
      <c r="H116" s="99">
        <f t="shared" si="10"/>
        <v>0.04</v>
      </c>
      <c r="I116" s="51">
        <f>IF($B116&lt;=H$26,[1]!srE2LETe(K$9,H116,$C$6),NA())</f>
        <v>11.096400000000001</v>
      </c>
      <c r="J116" s="51">
        <f>IF($B116&lt;=H$26,[1]!srE2LETn(K$9,H116,$C$6),NA())</f>
        <v>5.9284400000000002</v>
      </c>
      <c r="K116" s="51">
        <f>IF($B116&lt;=H$26,[1]!srE2LETt(K$9,H116,$C$6),NA())</f>
        <v>17.024840000000001</v>
      </c>
      <c r="L116" s="51">
        <f>IF($B116&lt;=H$26,[1]!srE2Rng(K$9,H116),NA())</f>
        <v>1.8712</v>
      </c>
      <c r="M116" s="99">
        <f t="shared" si="11"/>
        <v>0.04</v>
      </c>
      <c r="N116" s="51">
        <f>IF($B116&lt;=M$26,[1]!srE2LETe(P$9,M116,$C$6),NA())</f>
        <v>10.05824</v>
      </c>
      <c r="O116" s="51">
        <f>IF($B116&lt;=M$26,[1]!srE2LETn(P$9,M116,$C$6),NA())</f>
        <v>3.2574399999999999</v>
      </c>
      <c r="P116" s="51">
        <f>IF($B116&lt;=M$26,[1]!srE2LETt(P$9,M116,$C$6),NA())</f>
        <v>13.31568</v>
      </c>
      <c r="Q116" s="51">
        <f>IF($B116&lt;=M$26,[1]!srE2Rng(P$9,M116),NA())</f>
        <v>1.9607999999999999</v>
      </c>
      <c r="R116" s="99">
        <f t="shared" si="12"/>
        <v>0.04</v>
      </c>
      <c r="S116" s="51">
        <f>IF($B116&lt;=R$26,[1]!srE2LETe(U$9,R116,$C$6),NA())</f>
        <v>7.3304800000000006</v>
      </c>
      <c r="T116" s="51">
        <f>IF($B116&lt;=R$26,[1]!srE2LETn(U$9,R116,$C$6),NA())</f>
        <v>1.66168</v>
      </c>
      <c r="U116" s="51">
        <f>IF($B116&lt;=R$26,[1]!srE2LETt(U$9,R116,$C$6),NA())</f>
        <v>8.9921600000000002</v>
      </c>
      <c r="V116" s="51">
        <f>IF($B116&lt;=R$26,[1]!srE2Rng(U$9,R116),NA())</f>
        <v>1.9184000000000001</v>
      </c>
      <c r="W116" s="99">
        <f t="shared" si="13"/>
        <v>0.04</v>
      </c>
      <c r="X116" s="51">
        <f>IF($B116&lt;=W$26,[1]!srE2LETe(Z$9,W116,$C$6),NA())</f>
        <v>5.577</v>
      </c>
      <c r="Y116" s="51">
        <f>IF($B116&lt;=W$26,[1]!srE2LETn(Z$9,W116,$C$6),NA())</f>
        <v>0.4975</v>
      </c>
      <c r="Z116" s="51">
        <f>IF($B116&lt;=W$26,[1]!srE2LETt(Z$9,W116,$C$6),NA())</f>
        <v>6.0744999999999996</v>
      </c>
      <c r="AA116" s="51">
        <f>IF($B116&lt;=W$26,[1]!srE2Rng(Z$9,W116),NA())</f>
        <v>1.44</v>
      </c>
      <c r="AB116" s="99">
        <f t="shared" si="14"/>
        <v>0.04</v>
      </c>
      <c r="AC116" s="51">
        <f>IF($B116&lt;=AB$26,[1]!srE2LETe(AE$9,AB116,$C$6),NA())</f>
        <v>2.9810000000000003</v>
      </c>
      <c r="AD116" s="51">
        <f>IF($B116&lt;=AB$26,[1]!srE2LETn(AE$9,AB116,$C$6),NA())</f>
        <v>6.4943999999999988E-2</v>
      </c>
      <c r="AE116" s="51">
        <f>IF($B116&lt;=AB$26,[1]!srE2LETt(AE$9,AB116,$C$6),NA())</f>
        <v>3.045944</v>
      </c>
      <c r="AF116" s="51">
        <f>IF($B116&lt;=AB$26,[1]!srE2Rng(AE$9,AB116),NA())</f>
        <v>0.98272000000000004</v>
      </c>
      <c r="AG116" s="99">
        <f t="shared" si="15"/>
        <v>0.04</v>
      </c>
      <c r="AH116" s="51">
        <f>IF($B116&lt;=AG$26,[1]!srE2LETe(AJ$9,AG116,$C$6),NA())</f>
        <v>1.1160000000000001</v>
      </c>
      <c r="AI116" s="51">
        <f>IF($B116&lt;=AG$26,[1]!srE2LETn(AJ$9,AG116,$C$6),NA())</f>
        <v>7.8519999999999996E-3</v>
      </c>
      <c r="AJ116" s="51">
        <f>IF($B116&lt;=AG$26,[1]!srE2LETt(AJ$9,AG116,$C$6),NA())</f>
        <v>1.1238520000000001</v>
      </c>
      <c r="AK116" s="51">
        <f>IF($B116&lt;=AG$26,[1]!srE2Rng(AJ$9,AG116),NA())</f>
        <v>0.92159999999999997</v>
      </c>
      <c r="AL116" s="99">
        <f t="shared" si="16"/>
        <v>0.04</v>
      </c>
      <c r="AM116" s="51">
        <f>IF($B116&lt;=AL$26,[1]!srE2LETe(AO$9,AL116,$C$6),NA())</f>
        <v>0.52939999999999998</v>
      </c>
      <c r="AN116" s="51">
        <f>IF($B116&lt;=AL$26,[1]!srE2LETn(AO$9,AL116,$C$6),NA())</f>
        <v>1.6999999999999999E-3</v>
      </c>
      <c r="AO116" s="51">
        <f>IF($B116&lt;=AL$26,[1]!srE2LETt(AO$9,AL116,$C$6),NA())</f>
        <v>0.53110000000000002</v>
      </c>
      <c r="AP116" s="51">
        <f>IF($B116&lt;=AL$26,[1]!srE2Rng(AO$9,AL116),NA())</f>
        <v>0.39269999999999999</v>
      </c>
    </row>
    <row r="117" spans="2:42" s="34" customFormat="1">
      <c r="B117" s="48">
        <f>B112*5</f>
        <v>0.05</v>
      </c>
      <c r="C117" s="99">
        <f t="shared" si="9"/>
        <v>0.05</v>
      </c>
      <c r="D117" s="51">
        <f>IF($B117&lt;=C$26,[1]!srE2LETe(F$9,C117,$C$6),NA())</f>
        <v>18.022000000000002</v>
      </c>
      <c r="E117" s="51">
        <f>IF($B117&lt;=C$26,[1]!srE2LETn(F$9,C117,$C$6),NA())</f>
        <v>6.6403999999999996</v>
      </c>
      <c r="F117" s="51">
        <f>IF($B117&lt;=C$26,[1]!srE2LETt(F$9,C117,$C$6),NA())</f>
        <v>24.662400000000002</v>
      </c>
      <c r="G117" s="51">
        <f>IF($B117&lt;=C$26,[1]!srE2Rng(F$9,C117),NA())</f>
        <v>2.2230000000000003</v>
      </c>
      <c r="H117" s="99">
        <f t="shared" si="10"/>
        <v>0.05</v>
      </c>
      <c r="I117" s="51">
        <f>IF($B117&lt;=H$26,[1]!srE2LETe(K$9,H117,$C$6),NA())</f>
        <v>11.5755</v>
      </c>
      <c r="J117" s="51">
        <f>IF($B117&lt;=H$26,[1]!srE2LETn(K$9,H117,$C$6),NA())</f>
        <v>5.2321499999999999</v>
      </c>
      <c r="K117" s="51">
        <f>IF($B117&lt;=H$26,[1]!srE2LETt(K$9,H117,$C$6),NA())</f>
        <v>16.807649999999999</v>
      </c>
      <c r="L117" s="51">
        <f>IF($B117&lt;=H$26,[1]!srE2Rng(K$9,H117),NA())</f>
        <v>2.3625000000000003</v>
      </c>
      <c r="M117" s="99">
        <f t="shared" si="11"/>
        <v>0.05</v>
      </c>
      <c r="N117" s="51">
        <f>IF($B117&lt;=M$26,[1]!srE2LETe(P$9,M117,$C$6),NA())</f>
        <v>11.536000000000001</v>
      </c>
      <c r="O117" s="51">
        <f>IF($B117&lt;=M$26,[1]!srE2LETn(P$9,M117,$C$6),NA())</f>
        <v>2.8447999999999998</v>
      </c>
      <c r="P117" s="51">
        <f>IF($B117&lt;=M$26,[1]!srE2LETt(P$9,M117,$C$6),NA())</f>
        <v>14.380800000000001</v>
      </c>
      <c r="Q117" s="51">
        <f>IF($B117&lt;=M$26,[1]!srE2Rng(P$9,M117),NA())</f>
        <v>2.3800000000000003</v>
      </c>
      <c r="R117" s="99">
        <f t="shared" si="12"/>
        <v>0.05</v>
      </c>
      <c r="S117" s="51">
        <f>IF($B117&lt;=R$26,[1]!srE2LETe(U$9,R117,$C$6),NA())</f>
        <v>8.6376000000000008</v>
      </c>
      <c r="T117" s="51">
        <f>IF($B117&lt;=R$26,[1]!srE2LETn(U$9,R117,$C$6),NA())</f>
        <v>1.4396</v>
      </c>
      <c r="U117" s="51">
        <f>IF($B117&lt;=R$26,[1]!srE2LETt(U$9,R117,$C$6),NA())</f>
        <v>10.077200000000001</v>
      </c>
      <c r="V117" s="51">
        <f>IF($B117&lt;=R$26,[1]!srE2Rng(U$9,R117),NA())</f>
        <v>2.2840000000000003</v>
      </c>
      <c r="W117" s="99">
        <f t="shared" si="13"/>
        <v>0.05</v>
      </c>
      <c r="X117" s="51">
        <f>IF($B117&lt;=W$26,[1]!srE2LETe(Z$9,W117,$C$6),NA())</f>
        <v>6.3159999999999998</v>
      </c>
      <c r="Y117" s="51">
        <f>IF($B117&lt;=W$26,[1]!srE2LETn(Z$9,W117,$C$6),NA())</f>
        <v>0.42599999999999999</v>
      </c>
      <c r="Z117" s="51">
        <f>IF($B117&lt;=W$26,[1]!srE2LETt(Z$9,W117,$C$6),NA())</f>
        <v>6.742</v>
      </c>
      <c r="AA117" s="51">
        <f>IF($B117&lt;=W$26,[1]!srE2Rng(Z$9,W117),NA())</f>
        <v>1.7</v>
      </c>
      <c r="AB117" s="99">
        <f t="shared" si="14"/>
        <v>0.05</v>
      </c>
      <c r="AC117" s="51">
        <f>IF($B117&lt;=AB$26,[1]!srE2LETe(AE$9,AB117,$C$6),NA())</f>
        <v>3.3850000000000002</v>
      </c>
      <c r="AD117" s="51">
        <f>IF($B117&lt;=AB$26,[1]!srE2LETn(AE$9,AB117,$C$6),NA())</f>
        <v>5.5029999999999996E-2</v>
      </c>
      <c r="AE117" s="51">
        <f>IF($B117&lt;=AB$26,[1]!srE2LETt(AE$9,AB117,$C$6),NA())</f>
        <v>3.4400300000000001</v>
      </c>
      <c r="AF117" s="51">
        <f>IF($B117&lt;=AB$26,[1]!srE2Rng(AE$9,AB117),NA())</f>
        <v>1.1399999999999999</v>
      </c>
      <c r="AG117" s="99">
        <f t="shared" si="15"/>
        <v>0.05</v>
      </c>
      <c r="AH117" s="51">
        <f>IF($B117&lt;=AG$26,[1]!srE2LETe(AJ$9,AG117,$C$6),NA())</f>
        <v>1.22</v>
      </c>
      <c r="AI117" s="51">
        <f>IF($B117&lt;=AG$26,[1]!srE2LETn(AJ$9,AG117,$C$6),NA())</f>
        <v>6.6340000000000001E-3</v>
      </c>
      <c r="AJ117" s="51">
        <f>IF($B117&lt;=AG$26,[1]!srE2LETt(AJ$9,AG117,$C$6),NA())</f>
        <v>1.226634</v>
      </c>
      <c r="AK117" s="51">
        <f>IF($B117&lt;=AG$26,[1]!srE2Rng(AJ$9,AG117),NA())</f>
        <v>1.06</v>
      </c>
      <c r="AL117" s="99">
        <f t="shared" si="16"/>
        <v>0.05</v>
      </c>
      <c r="AM117" s="51">
        <f>IF($B117&lt;=AL$26,[1]!srE2LETe(AO$9,AL117,$C$6),NA())</f>
        <v>0.53810000000000002</v>
      </c>
      <c r="AN117" s="51">
        <f>IF($B117&lt;=AL$26,[1]!srE2LETn(AO$9,AL117,$C$6),NA())</f>
        <v>1.4469999999999999E-3</v>
      </c>
      <c r="AO117" s="51">
        <f>IF($B117&lt;=AL$26,[1]!srE2LETt(AO$9,AL117,$C$6),NA())</f>
        <v>0.539547</v>
      </c>
      <c r="AP117" s="51">
        <f>IF($B117&lt;=AL$26,[1]!srE2Rng(AO$9,AL117),NA())</f>
        <v>0.46920000000000001</v>
      </c>
    </row>
    <row r="118" spans="2:42" s="34" customFormat="1">
      <c r="B118" s="48">
        <f>B112*6</f>
        <v>0.06</v>
      </c>
      <c r="C118" s="99">
        <f t="shared" si="9"/>
        <v>0.06</v>
      </c>
      <c r="D118" s="51">
        <f>IF($B118&lt;=C$26,[1]!srE2LETe(F$9,C118,$C$6),NA())</f>
        <v>18.868400000000001</v>
      </c>
      <c r="E118" s="51">
        <f>IF($B118&lt;=C$26,[1]!srE2LETn(F$9,C118,$C$6),NA())</f>
        <v>5.9893599999999996</v>
      </c>
      <c r="F118" s="51">
        <f>IF($B118&lt;=C$26,[1]!srE2LETt(F$9,C118,$C$6),NA())</f>
        <v>24.857759999999999</v>
      </c>
      <c r="G118" s="51">
        <f>IF($B118&lt;=C$26,[1]!srE2Rng(F$9,C118),NA())</f>
        <v>2.6276000000000002</v>
      </c>
      <c r="H118" s="99">
        <f t="shared" si="10"/>
        <v>0.06</v>
      </c>
      <c r="I118" s="51">
        <f>IF($B118&lt;=H$26,[1]!srE2LETe(K$9,H118,$C$6),NA())</f>
        <v>12.036799999999999</v>
      </c>
      <c r="J118" s="51">
        <f>IF($B118&lt;=H$26,[1]!srE2LETn(K$9,H118,$C$6),NA())</f>
        <v>4.7006399999999999</v>
      </c>
      <c r="K118" s="51">
        <f>IF($B118&lt;=H$26,[1]!srE2LETt(K$9,H118,$C$6),NA())</f>
        <v>16.737439999999999</v>
      </c>
      <c r="L118" s="51">
        <f>IF($B118&lt;=H$26,[1]!srE2Rng(K$9,H118),NA())</f>
        <v>2.8649999999999998</v>
      </c>
      <c r="M118" s="99">
        <f t="shared" si="11"/>
        <v>0.06</v>
      </c>
      <c r="N118" s="51">
        <f>IF($B118&lt;=M$26,[1]!srE2LETe(P$9,M118,$C$6),NA())</f>
        <v>12.834</v>
      </c>
      <c r="O118" s="51">
        <f>IF($B118&lt;=M$26,[1]!srE2LETn(P$9,M118,$C$6),NA())</f>
        <v>2.5369200000000003</v>
      </c>
      <c r="P118" s="51">
        <f>IF($B118&lt;=M$26,[1]!srE2LETt(P$9,M118,$C$6),NA())</f>
        <v>15.37092</v>
      </c>
      <c r="Q118" s="51">
        <f>IF($B118&lt;=M$26,[1]!srE2Rng(P$9,M118),NA())</f>
        <v>2.7632000000000003</v>
      </c>
      <c r="R118" s="99">
        <f t="shared" si="12"/>
        <v>0.06</v>
      </c>
      <c r="S118" s="51">
        <f>IF($B118&lt;=R$26,[1]!srE2LETe(U$9,R118,$C$6),NA())</f>
        <v>9.7931600000000003</v>
      </c>
      <c r="T118" s="51">
        <f>IF($B118&lt;=R$26,[1]!srE2LETn(U$9,R118,$C$6),NA())</f>
        <v>1.2736000000000001</v>
      </c>
      <c r="U118" s="51">
        <f>IF($B118&lt;=R$26,[1]!srE2LETt(U$9,R118,$C$6),NA())</f>
        <v>11.06676</v>
      </c>
      <c r="V118" s="51">
        <f>IF($B118&lt;=R$26,[1]!srE2Rng(U$9,R118),NA())</f>
        <v>2.6152000000000002</v>
      </c>
      <c r="W118" s="99">
        <f t="shared" si="13"/>
        <v>0.06</v>
      </c>
      <c r="X118" s="51">
        <f>IF($B118&lt;=W$26,[1]!srE2LETe(Z$9,W118,$C$6),NA())</f>
        <v>6.9512</v>
      </c>
      <c r="Y118" s="51">
        <f>IF($B118&lt;=W$26,[1]!srE2LETn(Z$9,W118,$C$6),NA())</f>
        <v>0.37470000000000003</v>
      </c>
      <c r="Z118" s="51">
        <f>IF($B118&lt;=W$26,[1]!srE2LETt(Z$9,W118,$C$6),NA())</f>
        <v>7.3258999999999999</v>
      </c>
      <c r="AA118" s="51">
        <f>IF($B118&lt;=W$26,[1]!srE2Rng(Z$9,W118),NA())</f>
        <v>1.94</v>
      </c>
      <c r="AB118" s="99">
        <f t="shared" si="14"/>
        <v>0.06</v>
      </c>
      <c r="AC118" s="51">
        <f>IF($B118&lt;=AB$26,[1]!srE2LETe(AE$9,AB118,$C$6),NA())</f>
        <v>3.7138</v>
      </c>
      <c r="AD118" s="51">
        <f>IF($B118&lt;=AB$26,[1]!srE2LETn(AE$9,AB118,$C$6),NA())</f>
        <v>4.8107999999999998E-2</v>
      </c>
      <c r="AE118" s="51">
        <f>IF($B118&lt;=AB$26,[1]!srE2LETt(AE$9,AB118,$C$6),NA())</f>
        <v>3.761908</v>
      </c>
      <c r="AF118" s="51">
        <f>IF($B118&lt;=AB$26,[1]!srE2Rng(AE$9,AB118),NA())</f>
        <v>1.272</v>
      </c>
      <c r="AG118" s="99">
        <f t="shared" si="15"/>
        <v>0.06</v>
      </c>
      <c r="AH118" s="51">
        <f>IF($B118&lt;=AG$26,[1]!srE2LETe(AJ$9,AG118,$C$6),NA())</f>
        <v>1.2952000000000001</v>
      </c>
      <c r="AI118" s="51">
        <f>IF($B118&lt;=AG$26,[1]!srE2LETn(AJ$9,AG118,$C$6),NA())</f>
        <v>5.7792E-3</v>
      </c>
      <c r="AJ118" s="51">
        <f>IF($B118&lt;=AG$26,[1]!srE2LETt(AJ$9,AG118,$C$6),NA())</f>
        <v>1.3009792</v>
      </c>
      <c r="AK118" s="51">
        <f>IF($B118&lt;=AG$26,[1]!srE2Rng(AJ$9,AG118),NA())</f>
        <v>1.198</v>
      </c>
      <c r="AL118" s="99">
        <f t="shared" si="16"/>
        <v>0.06</v>
      </c>
      <c r="AM118" s="51">
        <f>IF($B118&lt;=AL$26,[1]!srE2LETe(AO$9,AL118,$C$6),NA())</f>
        <v>0.53620000000000001</v>
      </c>
      <c r="AN118" s="51">
        <f>IF($B118&lt;=AL$26,[1]!srE2LETn(AO$9,AL118,$C$6),NA())</f>
        <v>1.266E-3</v>
      </c>
      <c r="AO118" s="51">
        <f>IF($B118&lt;=AL$26,[1]!srE2LETt(AO$9,AL118,$C$6),NA())</f>
        <v>0.537466</v>
      </c>
      <c r="AP118" s="51">
        <f>IF($B118&lt;=AL$26,[1]!srE2Rng(AO$9,AL118),NA())</f>
        <v>0.54589999999999994</v>
      </c>
    </row>
    <row r="119" spans="2:42" s="34" customFormat="1">
      <c r="B119" s="48">
        <f>B112*8</f>
        <v>0.08</v>
      </c>
      <c r="C119" s="99">
        <f t="shared" si="9"/>
        <v>0.08</v>
      </c>
      <c r="D119" s="51">
        <f>IF($B119&lt;=C$26,[1]!srE2LETe(F$9,C119,$C$6),NA())</f>
        <v>19.9176</v>
      </c>
      <c r="E119" s="51">
        <f>IF($B119&lt;=C$26,[1]!srE2LETn(F$9,C119,$C$6),NA())</f>
        <v>5.0484800000000005</v>
      </c>
      <c r="F119" s="51">
        <f>IF($B119&lt;=C$26,[1]!srE2LETt(F$9,C119,$C$6),NA())</f>
        <v>24.966080000000002</v>
      </c>
      <c r="G119" s="51">
        <f>IF($B119&lt;=C$26,[1]!srE2Rng(F$9,C119),NA())</f>
        <v>3.4367999999999999</v>
      </c>
      <c r="H119" s="99">
        <f t="shared" si="10"/>
        <v>0.08</v>
      </c>
      <c r="I119" s="51">
        <f>IF($B119&lt;=H$26,[1]!srE2LETe(K$9,H119,$C$6),NA())</f>
        <v>13.1884</v>
      </c>
      <c r="J119" s="51">
        <f>IF($B119&lt;=H$26,[1]!srE2LETn(K$9,H119,$C$6),NA())</f>
        <v>3.9386399999999999</v>
      </c>
      <c r="K119" s="51">
        <f>IF($B119&lt;=H$26,[1]!srE2LETt(K$9,H119,$C$6),NA())</f>
        <v>17.127039999999997</v>
      </c>
      <c r="L119" s="51">
        <f>IF($B119&lt;=H$26,[1]!srE2Rng(K$9,H119),NA())</f>
        <v>3.8500000000000005</v>
      </c>
      <c r="M119" s="99">
        <f t="shared" si="11"/>
        <v>0.08</v>
      </c>
      <c r="N119" s="51">
        <f>IF($B119&lt;=M$26,[1]!srE2LETe(P$9,M119,$C$6),NA())</f>
        <v>15.134</v>
      </c>
      <c r="O119" s="51">
        <f>IF($B119&lt;=M$26,[1]!srE2LETn(P$9,M119,$C$6),NA())</f>
        <v>2.10032</v>
      </c>
      <c r="P119" s="51">
        <f>IF($B119&lt;=M$26,[1]!srE2LETt(P$9,M119,$C$6),NA())</f>
        <v>17.23432</v>
      </c>
      <c r="Q119" s="51">
        <f>IF($B119&lt;=M$26,[1]!srE2Rng(P$9,M119),NA())</f>
        <v>3.4699999999999998</v>
      </c>
      <c r="R119" s="99">
        <f t="shared" si="12"/>
        <v>0.08</v>
      </c>
      <c r="S119" s="51">
        <f>IF($B119&lt;=R$26,[1]!srE2LETe(U$9,R119,$C$6),NA())</f>
        <v>11.7432</v>
      </c>
      <c r="T119" s="51">
        <f>IF($B119&lt;=R$26,[1]!srE2LETn(U$9,R119,$C$6),NA())</f>
        <v>1.0452399999999999</v>
      </c>
      <c r="U119" s="51">
        <f>IF($B119&lt;=R$26,[1]!srE2LETt(U$9,R119,$C$6),NA())</f>
        <v>12.78844</v>
      </c>
      <c r="V119" s="51">
        <f>IF($B119&lt;=R$26,[1]!srE2Rng(U$9,R119),NA())</f>
        <v>3.2103999999999999</v>
      </c>
      <c r="W119" s="99">
        <f t="shared" si="13"/>
        <v>0.08</v>
      </c>
      <c r="X119" s="51">
        <f>IF($B119&lt;=W$26,[1]!srE2LETe(Z$9,W119,$C$6),NA())</f>
        <v>8.0307999999999993</v>
      </c>
      <c r="Y119" s="51">
        <f>IF($B119&lt;=W$26,[1]!srE2LETn(Z$9,W119,$C$6),NA())</f>
        <v>0.30363999999999997</v>
      </c>
      <c r="Z119" s="51">
        <f>IF($B119&lt;=W$26,[1]!srE2LETt(Z$9,W119,$C$6),NA())</f>
        <v>8.3344400000000007</v>
      </c>
      <c r="AA119" s="51">
        <f>IF($B119&lt;=W$26,[1]!srE2Rng(Z$9,W119),NA())</f>
        <v>2.3740000000000001</v>
      </c>
      <c r="AB119" s="99">
        <f t="shared" si="14"/>
        <v>0.08</v>
      </c>
      <c r="AC119" s="51">
        <f>IF($B119&lt;=AB$26,[1]!srE2LETe(AE$9,AB119,$C$6),NA())</f>
        <v>4.21</v>
      </c>
      <c r="AD119" s="51">
        <f>IF($B119&lt;=AB$26,[1]!srE2LETn(AE$9,AB119,$C$6),NA())</f>
        <v>3.8639999999999994E-2</v>
      </c>
      <c r="AE119" s="51">
        <f>IF($B119&lt;=AB$26,[1]!srE2LETt(AE$9,AB119,$C$6),NA())</f>
        <v>4.24864</v>
      </c>
      <c r="AF119" s="51">
        <f>IF($B119&lt;=AB$26,[1]!srE2Rng(AE$9,AB119),NA())</f>
        <v>1.53</v>
      </c>
      <c r="AG119" s="99">
        <f t="shared" si="15"/>
        <v>0.08</v>
      </c>
      <c r="AH119" s="51">
        <f>IF($B119&lt;=AG$26,[1]!srE2LETe(AJ$9,AG119,$C$6),NA())</f>
        <v>1.3906000000000001</v>
      </c>
      <c r="AI119" s="51">
        <f>IF($B119&lt;=AG$26,[1]!srE2LETn(AJ$9,AG119,$C$6),NA())</f>
        <v>4.6150000000000002E-3</v>
      </c>
      <c r="AJ119" s="51">
        <f>IF($B119&lt;=AG$26,[1]!srE2LETt(AJ$9,AG119,$C$6),NA())</f>
        <v>1.3952150000000001</v>
      </c>
      <c r="AK119" s="51">
        <f>IF($B119&lt;=AG$26,[1]!srE2Rng(AJ$9,AG119),NA())</f>
        <v>1.444</v>
      </c>
      <c r="AL119" s="99">
        <f t="shared" si="16"/>
        <v>0.08</v>
      </c>
      <c r="AM119" s="51">
        <f>IF($B119&lt;=AL$26,[1]!srE2LETe(AO$9,AL119,$C$6),NA())</f>
        <v>0.51849999999999996</v>
      </c>
      <c r="AN119" s="51">
        <f>IF($B119&lt;=AL$26,[1]!srE2LETn(AO$9,AL119,$C$6),NA())</f>
        <v>1.0200000000000001E-3</v>
      </c>
      <c r="AO119" s="51">
        <f>IF($B119&lt;=AL$26,[1]!srE2LETt(AO$9,AL119,$C$6),NA())</f>
        <v>0.51951999999999998</v>
      </c>
      <c r="AP119" s="51">
        <f>IF($B119&lt;=AL$26,[1]!srE2Rng(AO$9,AL119),NA())</f>
        <v>0.70340000000000003</v>
      </c>
    </row>
    <row r="120" spans="2:42" s="34" customFormat="1">
      <c r="B120" s="48">
        <f>B112*10</f>
        <v>0.1</v>
      </c>
      <c r="C120" s="99">
        <f t="shared" si="9"/>
        <v>0.1</v>
      </c>
      <c r="D120" s="51">
        <f>IF($B120&lt;=C$26,[1]!srE2LETe(F$9,C120,$C$6),NA())</f>
        <v>20.860800000000001</v>
      </c>
      <c r="E120" s="51">
        <f>IF($B120&lt;=C$26,[1]!srE2LETn(F$9,C120,$C$6),NA())</f>
        <v>4.3905999999999992</v>
      </c>
      <c r="F120" s="51">
        <f>IF($B120&lt;=C$26,[1]!srE2LETt(F$9,C120,$C$6),NA())</f>
        <v>25.2514</v>
      </c>
      <c r="G120" s="51">
        <f>IF($B120&lt;=C$26,[1]!srE2Rng(F$9,C120),NA())</f>
        <v>4.2484000000000002</v>
      </c>
      <c r="H120" s="99">
        <f t="shared" si="10"/>
        <v>0.1</v>
      </c>
      <c r="I120" s="51">
        <f>IF($B120&lt;=H$26,[1]!srE2LETe(K$9,H120,$C$6),NA())</f>
        <v>14.705500000000001</v>
      </c>
      <c r="J120" s="51">
        <f>IF($B120&lt;=H$26,[1]!srE2LETn(K$9,H120,$C$6),NA())</f>
        <v>3.4138500000000001</v>
      </c>
      <c r="K120" s="51">
        <f>IF($B120&lt;=H$26,[1]!srE2LETt(K$9,H120,$C$6),NA())</f>
        <v>18.119350000000001</v>
      </c>
      <c r="L120" s="51">
        <f>IF($B120&lt;=H$26,[1]!srE2Rng(K$9,H120),NA())</f>
        <v>4.7995000000000001</v>
      </c>
      <c r="M120" s="99">
        <f t="shared" si="11"/>
        <v>0.1</v>
      </c>
      <c r="N120" s="51">
        <f>IF($B120&lt;=M$26,[1]!srE2LETe(P$9,M120,$C$6),NA())</f>
        <v>17.198</v>
      </c>
      <c r="O120" s="51">
        <f>IF($B120&lt;=M$26,[1]!srE2LETn(P$9,M120,$C$6),NA())</f>
        <v>1.8057999999999998</v>
      </c>
      <c r="P120" s="51">
        <f>IF($B120&lt;=M$26,[1]!srE2LETt(P$9,M120,$C$6),NA())</f>
        <v>19.003799999999998</v>
      </c>
      <c r="Q120" s="51">
        <f>IF($B120&lt;=M$26,[1]!srE2Rng(P$9,M120),NA())</f>
        <v>4.1080000000000005</v>
      </c>
      <c r="R120" s="99">
        <f t="shared" si="12"/>
        <v>0.1</v>
      </c>
      <c r="S120" s="51">
        <f>IF($B120&lt;=R$26,[1]!srE2LETe(U$9,R120,$C$6),NA())</f>
        <v>13.412000000000001</v>
      </c>
      <c r="T120" s="51">
        <f>IF($B120&lt;=R$26,[1]!srE2LETn(U$9,R120,$C$6),NA())</f>
        <v>0.89357999999999993</v>
      </c>
      <c r="U120" s="51">
        <f>IF($B120&lt;=R$26,[1]!srE2LETt(U$9,R120,$C$6),NA())</f>
        <v>14.305580000000001</v>
      </c>
      <c r="V120" s="51">
        <f>IF($B120&lt;=R$26,[1]!srE2Rng(U$9,R120),NA())</f>
        <v>3.7360000000000002</v>
      </c>
      <c r="W120" s="99">
        <f t="shared" si="13"/>
        <v>0.1</v>
      </c>
      <c r="X120" s="51">
        <f>IF($B120&lt;=W$26,[1]!srE2LETe(Z$9,W120,$C$6),NA())</f>
        <v>8.9440000000000008</v>
      </c>
      <c r="Y120" s="51">
        <f>IF($B120&lt;=W$26,[1]!srE2LETn(Z$9,W120,$C$6),NA())</f>
        <v>0.25700000000000001</v>
      </c>
      <c r="Z120" s="51">
        <f>IF($B120&lt;=W$26,[1]!srE2LETt(Z$9,W120,$C$6),NA())</f>
        <v>9.2010000000000005</v>
      </c>
      <c r="AA120" s="51">
        <f>IF($B120&lt;=W$26,[1]!srE2Rng(Z$9,W120),NA())</f>
        <v>2.76</v>
      </c>
      <c r="AB120" s="99">
        <f t="shared" si="14"/>
        <v>0.1</v>
      </c>
      <c r="AC120" s="51">
        <f>IF($B120&lt;=AB$26,[1]!srE2LETe(AE$9,AB120,$C$6),NA())</f>
        <v>4.5449999999999999</v>
      </c>
      <c r="AD120" s="51">
        <f>IF($B120&lt;=AB$26,[1]!srE2LETn(AE$9,AB120,$C$6),NA())</f>
        <v>3.245E-2</v>
      </c>
      <c r="AE120" s="51">
        <f>IF($B120&lt;=AB$26,[1]!srE2LETt(AE$9,AB120,$C$6),NA())</f>
        <v>4.5774499999999998</v>
      </c>
      <c r="AF120" s="51">
        <f>IF($B120&lt;=AB$26,[1]!srE2Rng(AE$9,AB120),NA())</f>
        <v>1.7600000000000002</v>
      </c>
      <c r="AG120" s="99">
        <f t="shared" si="15"/>
        <v>0.1</v>
      </c>
      <c r="AH120" s="51">
        <f>IF($B120&lt;=AG$26,[1]!srE2LETe(AJ$9,AG120,$C$6),NA())</f>
        <v>1.4359999999999999</v>
      </c>
      <c r="AI120" s="51">
        <f>IF($B120&lt;=AG$26,[1]!srE2LETn(AJ$9,AG120,$C$6),NA())</f>
        <v>3.8670000000000002E-3</v>
      </c>
      <c r="AJ120" s="51">
        <f>IF($B120&lt;=AG$26,[1]!srE2LETt(AJ$9,AG120,$C$6),NA())</f>
        <v>1.439867</v>
      </c>
      <c r="AK120" s="51">
        <f>IF($B120&lt;=AG$26,[1]!srE2Rng(AJ$9,AG120),NA())</f>
        <v>1.68</v>
      </c>
      <c r="AL120" s="99">
        <f t="shared" si="16"/>
        <v>0.1</v>
      </c>
      <c r="AM120" s="51">
        <f>IF($B120&lt;=AL$26,[1]!srE2LETe(AO$9,AL120,$C$6),NA())</f>
        <v>0.49469999999999997</v>
      </c>
      <c r="AN120" s="51">
        <f>IF($B120&lt;=AL$26,[1]!srE2LETn(AO$9,AL120,$C$6),NA())</f>
        <v>8.6039999999999999E-4</v>
      </c>
      <c r="AO120" s="51">
        <f>IF($B120&lt;=AL$26,[1]!srE2LETt(AO$9,AL120,$C$6),NA())</f>
        <v>0.49556039999999996</v>
      </c>
      <c r="AP120" s="51">
        <f>IF($B120&lt;=AL$26,[1]!srE2Rng(AO$9,AL120),NA())</f>
        <v>0.86869999999999992</v>
      </c>
    </row>
    <row r="121" spans="2:42" s="34" customFormat="1">
      <c r="B121" s="48">
        <f>B120*1.5</f>
        <v>0.15000000000000002</v>
      </c>
      <c r="C121" s="99">
        <f t="shared" si="9"/>
        <v>0.15000000000000002</v>
      </c>
      <c r="D121" s="51">
        <f>IF($B121&lt;=C$26,[1]!srE2LETe(F$9,C121,$C$6),NA())</f>
        <v>24.367600000000003</v>
      </c>
      <c r="E121" s="51">
        <f>IF($B121&lt;=C$26,[1]!srE2LETn(F$9,C121,$C$6),NA())</f>
        <v>3.3593199999999999</v>
      </c>
      <c r="F121" s="51">
        <f>IF($B121&lt;=C$26,[1]!srE2LETt(F$9,C121,$C$6),NA())</f>
        <v>27.72692</v>
      </c>
      <c r="G121" s="51">
        <f>IF($B121&lt;=C$26,[1]!srE2Rng(F$9,C121),NA())</f>
        <v>6.1864000000000008</v>
      </c>
      <c r="H121" s="99">
        <f t="shared" si="10"/>
        <v>0.15000000000000002</v>
      </c>
      <c r="I121" s="51">
        <f>IF($B121&lt;=H$26,[1]!srE2LETe(K$9,H121,$C$6),NA())</f>
        <v>19.544200000000004</v>
      </c>
      <c r="J121" s="51">
        <f>IF($B121&lt;=H$26,[1]!srE2LETn(K$9,H121,$C$6),NA())</f>
        <v>2.5986199999999999</v>
      </c>
      <c r="K121" s="51">
        <f>IF($B121&lt;=H$26,[1]!srE2LETt(K$9,H121,$C$6),NA())</f>
        <v>22.14282</v>
      </c>
      <c r="L121" s="51">
        <f>IF($B121&lt;=H$26,[1]!srE2Rng(K$9,H121),NA())</f>
        <v>6.9018000000000006</v>
      </c>
      <c r="M121" s="99">
        <f t="shared" si="11"/>
        <v>0.15000000000000002</v>
      </c>
      <c r="N121" s="51">
        <f>IF($B121&lt;=M$26,[1]!srE2LETe(P$9,M121,$C$6),NA())</f>
        <v>21.784800000000001</v>
      </c>
      <c r="O121" s="51">
        <f>IF($B121&lt;=M$26,[1]!srE2LETn(P$9,M121,$C$6),NA())</f>
        <v>1.3579199999999998</v>
      </c>
      <c r="P121" s="51">
        <f>IF($B121&lt;=M$26,[1]!srE2LETt(P$9,M121,$C$6),NA())</f>
        <v>23.142720000000001</v>
      </c>
      <c r="Q121" s="51">
        <f>IF($B121&lt;=M$26,[1]!srE2Rng(P$9,M121),NA())</f>
        <v>5.4820000000000002</v>
      </c>
      <c r="R121" s="99">
        <f t="shared" si="12"/>
        <v>0.15000000000000002</v>
      </c>
      <c r="S121" s="51">
        <f>IF($B121&lt;=R$26,[1]!srE2LETe(U$9,R121,$C$6),NA())</f>
        <v>16.952000000000002</v>
      </c>
      <c r="T121" s="51">
        <f>IF($B121&lt;=R$26,[1]!srE2LETn(U$9,R121,$C$6),NA())</f>
        <v>0.6639799999999999</v>
      </c>
      <c r="U121" s="51">
        <f>IF($B121&lt;=R$26,[1]!srE2LETt(U$9,R121,$C$6),NA())</f>
        <v>17.61598</v>
      </c>
      <c r="V121" s="51">
        <f>IF($B121&lt;=R$26,[1]!srE2Rng(U$9,R121),NA())</f>
        <v>4.8540000000000001</v>
      </c>
      <c r="W121" s="99">
        <f t="shared" si="13"/>
        <v>0.15000000000000002</v>
      </c>
      <c r="X121" s="51">
        <f>IF($B121&lt;=W$26,[1]!srE2LETe(Z$9,W121,$C$6),NA())</f>
        <v>10.810000000000002</v>
      </c>
      <c r="Y121" s="51">
        <f>IF($B121&lt;=W$26,[1]!srE2LETn(Z$9,W121,$C$6),NA())</f>
        <v>0.18869999999999998</v>
      </c>
      <c r="Z121" s="51">
        <f>IF($B121&lt;=W$26,[1]!srE2LETt(Z$9,W121,$C$6),NA())</f>
        <v>10.998700000000001</v>
      </c>
      <c r="AA121" s="51">
        <f>IF($B121&lt;=W$26,[1]!srE2Rng(Z$9,W121),NA())</f>
        <v>3.6000000000000005</v>
      </c>
      <c r="AB121" s="99">
        <f t="shared" si="14"/>
        <v>0.15000000000000002</v>
      </c>
      <c r="AC121" s="51">
        <f>IF($B121&lt;=AB$26,[1]!srE2LETe(AE$9,AB121,$C$6),NA())</f>
        <v>4.9640000000000004</v>
      </c>
      <c r="AD121" s="51">
        <f>IF($B121&lt;=AB$26,[1]!srE2LETn(AE$9,AB121,$C$6),NA())</f>
        <v>2.3569999999999997E-2</v>
      </c>
      <c r="AE121" s="51">
        <f>IF($B121&lt;=AB$26,[1]!srE2LETt(AE$9,AB121,$C$6),NA())</f>
        <v>4.9875700000000007</v>
      </c>
      <c r="AF121" s="51">
        <f>IF($B121&lt;=AB$26,[1]!srE2Rng(AE$9,AB121),NA())</f>
        <v>2.2900000000000005</v>
      </c>
      <c r="AG121" s="99">
        <f t="shared" si="15"/>
        <v>0.15000000000000002</v>
      </c>
      <c r="AH121" s="51">
        <f>IF($B121&lt;=AG$26,[1]!srE2LETe(AJ$9,AG121,$C$6),NA())</f>
        <v>1.4410000000000001</v>
      </c>
      <c r="AI121" s="51">
        <f>IF($B121&lt;=AG$26,[1]!srE2LETn(AJ$9,AG121,$C$6),NA())</f>
        <v>2.7929999999999995E-3</v>
      </c>
      <c r="AJ121" s="51">
        <f>IF($B121&lt;=AG$26,[1]!srE2LETt(AJ$9,AG121,$C$6),NA())</f>
        <v>1.4437930000000001</v>
      </c>
      <c r="AK121" s="51">
        <f>IF($B121&lt;=AG$26,[1]!srE2Rng(AJ$9,AG121),NA())</f>
        <v>2.2700000000000005</v>
      </c>
      <c r="AL121" s="99">
        <f t="shared" si="16"/>
        <v>0.15000000000000002</v>
      </c>
      <c r="AM121" s="51">
        <f>IF($B121&lt;=AL$26,[1]!srE2LETe(AO$9,AL121,$C$6),NA())</f>
        <v>0.43740000000000001</v>
      </c>
      <c r="AN121" s="51">
        <f>IF($B121&lt;=AL$26,[1]!srE2LETn(AO$9,AL121,$C$6),NA())</f>
        <v>6.2729999999999991E-4</v>
      </c>
      <c r="AO121" s="51">
        <f>IF($B121&lt;=AL$26,[1]!srE2LETt(AO$9,AL121,$C$6),NA())</f>
        <v>0.43802729999999995</v>
      </c>
      <c r="AP121" s="51">
        <f>IF($B121&lt;=AL$26,[1]!srE2Rng(AO$9,AL121),NA())</f>
        <v>1.3200000000000003</v>
      </c>
    </row>
    <row r="122" spans="2:42" s="34" customFormat="1">
      <c r="B122" s="48">
        <f>B120*2</f>
        <v>0.2</v>
      </c>
      <c r="C122" s="99">
        <f t="shared" si="9"/>
        <v>0.2</v>
      </c>
      <c r="D122" s="51">
        <f>IF($B122&lt;=C$26,[1]!srE2LETe(F$9,C122,$C$6),NA())</f>
        <v>29.188000000000002</v>
      </c>
      <c r="E122" s="51">
        <f>IF($B122&lt;=C$26,[1]!srE2LETn(F$9,C122,$C$6),NA())</f>
        <v>2.7569199999999996</v>
      </c>
      <c r="F122" s="51">
        <f>IF($B122&lt;=C$26,[1]!srE2LETt(F$9,C122,$C$6),NA())</f>
        <v>31.94492</v>
      </c>
      <c r="G122" s="51">
        <f>IF($B122&lt;=C$26,[1]!srE2Rng(F$9,C122),NA())</f>
        <v>7.8936000000000011</v>
      </c>
      <c r="H122" s="99">
        <f t="shared" si="10"/>
        <v>0.2</v>
      </c>
      <c r="I122" s="51">
        <f>IF($B122&lt;=H$26,[1]!srE2LETe(K$9,H122,$C$6),NA())</f>
        <v>24.775600000000001</v>
      </c>
      <c r="J122" s="51">
        <f>IF($B122&lt;=H$26,[1]!srE2LETn(K$9,H122,$C$6),NA())</f>
        <v>2.12276</v>
      </c>
      <c r="K122" s="51">
        <f>IF($B122&lt;=H$26,[1]!srE2LETt(K$9,H122,$C$6),NA())</f>
        <v>26.89836</v>
      </c>
      <c r="L122" s="51">
        <f>IF($B122&lt;=H$26,[1]!srE2Rng(K$9,H122),NA())</f>
        <v>8.6240000000000006</v>
      </c>
      <c r="M122" s="99">
        <f t="shared" si="11"/>
        <v>0.2</v>
      </c>
      <c r="N122" s="51">
        <f>IF($B122&lt;=M$26,[1]!srE2LETe(P$9,M122,$C$6),NA())</f>
        <v>25.735599999999998</v>
      </c>
      <c r="O122" s="51">
        <f>IF($B122&lt;=M$26,[1]!srE2LETn(P$9,M122,$C$6),NA())</f>
        <v>1.0996000000000001</v>
      </c>
      <c r="P122" s="51">
        <f>IF($B122&lt;=M$26,[1]!srE2LETt(P$9,M122,$C$6),NA())</f>
        <v>26.8352</v>
      </c>
      <c r="Q122" s="51">
        <f>IF($B122&lt;=M$26,[1]!srE2Rng(P$9,M122),NA())</f>
        <v>6.6508000000000003</v>
      </c>
      <c r="R122" s="99">
        <f t="shared" si="12"/>
        <v>0.2</v>
      </c>
      <c r="S122" s="51">
        <f>IF($B122&lt;=R$26,[1]!srE2LETe(U$9,R122,$C$6),NA())</f>
        <v>19.900000000000002</v>
      </c>
      <c r="T122" s="51">
        <f>IF($B122&lt;=R$26,[1]!srE2LETn(U$9,R122,$C$6),NA())</f>
        <v>0.53449999999999998</v>
      </c>
      <c r="U122" s="51">
        <f>IF($B122&lt;=R$26,[1]!srE2LETt(U$9,R122,$C$6),NA())</f>
        <v>20.4345</v>
      </c>
      <c r="V122" s="51">
        <f>IF($B122&lt;=R$26,[1]!srE2Rng(U$9,R122),NA())</f>
        <v>5.798</v>
      </c>
      <c r="W122" s="99">
        <f t="shared" si="13"/>
        <v>0.2</v>
      </c>
      <c r="X122" s="51">
        <f>IF($B122&lt;=W$26,[1]!srE2LETe(Z$9,W122,$C$6),NA())</f>
        <v>12.28</v>
      </c>
      <c r="Y122" s="51">
        <f>IF($B122&lt;=W$26,[1]!srE2LETn(Z$9,W122,$C$6),NA())</f>
        <v>0.15079999999999999</v>
      </c>
      <c r="Z122" s="51">
        <f>IF($B122&lt;=W$26,[1]!srE2LETt(Z$9,W122,$C$6),NA())</f>
        <v>12.4308</v>
      </c>
      <c r="AA122" s="51">
        <f>IF($B122&lt;=W$26,[1]!srE2Rng(Z$9,W122),NA())</f>
        <v>4.33</v>
      </c>
      <c r="AB122" s="99">
        <f t="shared" si="14"/>
        <v>0.2</v>
      </c>
      <c r="AC122" s="51">
        <f>IF($B122&lt;=AB$26,[1]!srE2LETe(AE$9,AB122,$C$6),NA())</f>
        <v>5.101</v>
      </c>
      <c r="AD122" s="51">
        <f>IF($B122&lt;=AB$26,[1]!srE2LETn(AE$9,AB122,$C$6),NA())</f>
        <v>1.8744E-2</v>
      </c>
      <c r="AE122" s="51">
        <f>IF($B122&lt;=AB$26,[1]!srE2LETt(AE$9,AB122,$C$6),NA())</f>
        <v>5.1197439999999999</v>
      </c>
      <c r="AF122" s="51">
        <f>IF($B122&lt;=AB$26,[1]!srE2Rng(AE$9,AB122),NA())</f>
        <v>2.7959999999999998</v>
      </c>
      <c r="AG122" s="99">
        <f t="shared" si="15"/>
        <v>0.2</v>
      </c>
      <c r="AH122" s="51">
        <f>IF($B122&lt;=AG$26,[1]!srE2LETe(AJ$9,AG122,$C$6),NA())</f>
        <v>1.3839999999999999</v>
      </c>
      <c r="AI122" s="51">
        <f>IF($B122&lt;=AG$26,[1]!srE2LETn(AJ$9,AG122,$C$6),NA())</f>
        <v>2.209E-3</v>
      </c>
      <c r="AJ122" s="51">
        <f>IF($B122&lt;=AG$26,[1]!srE2LETt(AJ$9,AG122,$C$6),NA())</f>
        <v>1.3862089999999998</v>
      </c>
      <c r="AK122" s="51">
        <f>IF($B122&lt;=AG$26,[1]!srE2Rng(AJ$9,AG122),NA())</f>
        <v>2.88</v>
      </c>
      <c r="AL122" s="99">
        <f t="shared" si="16"/>
        <v>0.2</v>
      </c>
      <c r="AM122" s="51">
        <f>IF($B122&lt;=AL$26,[1]!srE2LETe(AO$9,AL122,$C$6),NA())</f>
        <v>0.39169999999999999</v>
      </c>
      <c r="AN122" s="51">
        <f>IF($B122&lt;=AL$26,[1]!srE2LETn(AO$9,AL122,$C$6),NA())</f>
        <v>4.9899999999999999E-4</v>
      </c>
      <c r="AO122" s="51">
        <f>IF($B122&lt;=AL$26,[1]!srE2LETt(AO$9,AL122,$C$6),NA())</f>
        <v>0.39219900000000002</v>
      </c>
      <c r="AP122" s="51">
        <f>IF($B122&lt;=AL$26,[1]!srE2Rng(AO$9,AL122),NA())</f>
        <v>1.83</v>
      </c>
    </row>
    <row r="123" spans="2:42" s="34" customFormat="1">
      <c r="B123" s="48">
        <f>B120*3</f>
        <v>0.30000000000000004</v>
      </c>
      <c r="C123" s="99">
        <f t="shared" si="9"/>
        <v>0.30000000000000004</v>
      </c>
      <c r="D123" s="51">
        <f>IF($B123&lt;=C$26,[1]!srE2LETe(F$9,C123,$C$6),NA())</f>
        <v>39.337200000000003</v>
      </c>
      <c r="E123" s="51">
        <f>IF($B123&lt;=C$26,[1]!srE2LETn(F$9,C123,$C$6),NA())</f>
        <v>2.0616999999999996</v>
      </c>
      <c r="F123" s="51">
        <f>IF($B123&lt;=C$26,[1]!srE2LETt(F$9,C123,$C$6),NA())</f>
        <v>41.398900000000005</v>
      </c>
      <c r="G123" s="51">
        <f>IF($B123&lt;=C$26,[1]!srE2Rng(F$9,C123),NA())</f>
        <v>10.690000000000001</v>
      </c>
      <c r="H123" s="99">
        <f t="shared" si="10"/>
        <v>0.30000000000000004</v>
      </c>
      <c r="I123" s="51">
        <f>IF($B123&lt;=H$26,[1]!srE2LETe(K$9,H123,$C$6),NA())</f>
        <v>34.353200000000001</v>
      </c>
      <c r="J123" s="51">
        <f>IF($B123&lt;=H$26,[1]!srE2LETn(K$9,H123,$C$6),NA())</f>
        <v>1.5807199999999999</v>
      </c>
      <c r="K123" s="51">
        <f>IF($B123&lt;=H$26,[1]!srE2LETt(K$9,H123,$C$6),NA())</f>
        <v>35.933920000000001</v>
      </c>
      <c r="L123" s="51">
        <f>IF($B123&lt;=H$26,[1]!srE2Rng(K$9,H123),NA())</f>
        <v>11.3202</v>
      </c>
      <c r="M123" s="99">
        <f t="shared" si="11"/>
        <v>0.30000000000000004</v>
      </c>
      <c r="N123" s="51">
        <f>IF($B123&lt;=M$26,[1]!srE2LETe(P$9,M123,$C$6),NA())</f>
        <v>32.083600000000004</v>
      </c>
      <c r="O123" s="51">
        <f>IF($B123&lt;=M$26,[1]!srE2LETn(P$9,M123,$C$6),NA())</f>
        <v>0.81165599999999993</v>
      </c>
      <c r="P123" s="51">
        <f>IF($B123&lt;=M$26,[1]!srE2LETt(P$9,M123,$C$6),NA())</f>
        <v>32.895255999999996</v>
      </c>
      <c r="Q123" s="51">
        <f>IF($B123&lt;=M$26,[1]!srE2Rng(P$9,M123),NA())</f>
        <v>8.5924000000000014</v>
      </c>
      <c r="R123" s="99">
        <f t="shared" si="12"/>
        <v>0.30000000000000004</v>
      </c>
      <c r="S123" s="51">
        <f>IF($B123&lt;=R$26,[1]!srE2LETe(U$9,R123,$C$6),NA())</f>
        <v>24.467200000000002</v>
      </c>
      <c r="T123" s="51">
        <f>IF($B123&lt;=R$26,[1]!srE2LETn(U$9,R123,$C$6),NA())</f>
        <v>0.39113599999999998</v>
      </c>
      <c r="U123" s="51">
        <f>IF($B123&lt;=R$26,[1]!srE2LETt(U$9,R123,$C$6),NA())</f>
        <v>24.858336000000001</v>
      </c>
      <c r="V123" s="51">
        <f>IF($B123&lt;=R$26,[1]!srE2Rng(U$9,R123),NA())</f>
        <v>7.3836000000000004</v>
      </c>
      <c r="W123" s="99">
        <f t="shared" si="13"/>
        <v>0.30000000000000004</v>
      </c>
      <c r="X123" s="51">
        <f>IF($B123&lt;=W$26,[1]!srE2LETe(Z$9,W123,$C$6),NA())</f>
        <v>14.410000000000002</v>
      </c>
      <c r="Y123" s="51">
        <f>IF($B123&lt;=W$26,[1]!srE2LETn(Z$9,W123,$C$6),NA())</f>
        <v>0.10919999999999999</v>
      </c>
      <c r="Z123" s="51">
        <f>IF($B123&lt;=W$26,[1]!srE2LETt(Z$9,W123,$C$6),NA())</f>
        <v>14.519200000000001</v>
      </c>
      <c r="AA123" s="51">
        <f>IF($B123&lt;=W$26,[1]!srE2Rng(Z$9,W123),NA())</f>
        <v>5.6000000000000005</v>
      </c>
      <c r="AB123" s="99">
        <f t="shared" si="14"/>
        <v>0.30000000000000004</v>
      </c>
      <c r="AC123" s="51">
        <f>IF($B123&lt;=AB$26,[1]!srE2LETe(AE$9,AB123,$C$6),NA())</f>
        <v>5.1045999999999996</v>
      </c>
      <c r="AD123" s="51">
        <f>IF($B123&lt;=AB$26,[1]!srE2LETn(AE$9,AB123,$C$6),NA())</f>
        <v>1.3446E-2</v>
      </c>
      <c r="AE123" s="51">
        <f>IF($B123&lt;=AB$26,[1]!srE2LETt(AE$9,AB123,$C$6),NA())</f>
        <v>5.1180459999999997</v>
      </c>
      <c r="AF123" s="51">
        <f>IF($B123&lt;=AB$26,[1]!srE2Rng(AE$9,AB123),NA())</f>
        <v>3.8040000000000007</v>
      </c>
      <c r="AG123" s="99">
        <f t="shared" si="15"/>
        <v>0.30000000000000004</v>
      </c>
      <c r="AH123" s="51">
        <f>IF($B123&lt;=AG$26,[1]!srE2LETe(AJ$9,AG123,$C$6),NA())</f>
        <v>1.24</v>
      </c>
      <c r="AI123" s="51">
        <f>IF($B123&lt;=AG$26,[1]!srE2LETn(AJ$9,AG123,$C$6),NA())</f>
        <v>1.5799999999999998E-3</v>
      </c>
      <c r="AJ123" s="51">
        <f>IF($B123&lt;=AG$26,[1]!srE2LETt(AJ$9,AG123,$C$6),NA())</f>
        <v>1.2415799999999999</v>
      </c>
      <c r="AK123" s="51">
        <f>IF($B123&lt;=AG$26,[1]!srE2Rng(AJ$9,AG123),NA())</f>
        <v>4.1800000000000006</v>
      </c>
      <c r="AL123" s="99">
        <f t="shared" si="16"/>
        <v>0.30000000000000004</v>
      </c>
      <c r="AM123" s="51">
        <f>IF($B123&lt;=AL$26,[1]!srE2LETe(AO$9,AL123,$C$6),NA())</f>
        <v>0.3276</v>
      </c>
      <c r="AN123" s="51">
        <f>IF($B123&lt;=AL$26,[1]!srE2LETn(AO$9,AL123,$C$6),NA())</f>
        <v>3.5949999999999996E-4</v>
      </c>
      <c r="AO123" s="51">
        <f>IF($B123&lt;=AL$26,[1]!srE2LETt(AO$9,AL123,$C$6),NA())</f>
        <v>0.32795950000000001</v>
      </c>
      <c r="AP123" s="51">
        <f>IF($B123&lt;=AL$26,[1]!srE2Rng(AO$9,AL123),NA())</f>
        <v>3.0300000000000007</v>
      </c>
    </row>
    <row r="124" spans="2:42" s="34" customFormat="1">
      <c r="B124" s="48">
        <f>B120*4</f>
        <v>0.4</v>
      </c>
      <c r="C124" s="99">
        <f t="shared" si="9"/>
        <v>0.4</v>
      </c>
      <c r="D124" s="51">
        <f>IF($B124&lt;=C$26,[1]!srE2LETe(F$9,C124,$C$6),NA())</f>
        <v>48.228400000000001</v>
      </c>
      <c r="E124" s="51">
        <f>IF($B124&lt;=C$26,[1]!srE2LETn(F$9,C124,$C$6),NA())</f>
        <v>1.6668799999999999</v>
      </c>
      <c r="F124" s="51">
        <f>IF($B124&lt;=C$26,[1]!srE2LETt(F$9,C124,$C$6),NA())</f>
        <v>49.89528</v>
      </c>
      <c r="G124" s="51">
        <f>IF($B124&lt;=C$26,[1]!srE2Rng(F$9,C124),NA())</f>
        <v>12.927200000000001</v>
      </c>
      <c r="H124" s="99">
        <f t="shared" si="10"/>
        <v>0.4</v>
      </c>
      <c r="I124" s="51">
        <f>IF($B124&lt;=H$26,[1]!srE2LETe(K$9,H124,$C$6),NA())</f>
        <v>42.321600000000004</v>
      </c>
      <c r="J124" s="51">
        <f>IF($B124&lt;=H$26,[1]!srE2LETn(K$9,H124,$C$6),NA())</f>
        <v>1.2750799999999998</v>
      </c>
      <c r="K124" s="51">
        <f>IF($B124&lt;=H$26,[1]!srE2LETt(K$9,H124,$C$6),NA())</f>
        <v>43.596680000000006</v>
      </c>
      <c r="L124" s="51">
        <f>IF($B124&lt;=H$26,[1]!srE2Rng(K$9,H124),NA())</f>
        <v>13.438800000000001</v>
      </c>
      <c r="M124" s="99">
        <f t="shared" si="11"/>
        <v>0.4</v>
      </c>
      <c r="N124" s="51">
        <f>IF($B124&lt;=M$26,[1]!srE2LETe(P$9,M124,$C$6),NA())</f>
        <v>36.963200000000001</v>
      </c>
      <c r="O124" s="51">
        <f>IF($B124&lt;=M$26,[1]!srE2LETn(P$9,M124,$C$6),NA())</f>
        <v>0.65002799999999994</v>
      </c>
      <c r="P124" s="51">
        <f>IF($B124&lt;=M$26,[1]!srE2LETt(P$9,M124,$C$6),NA())</f>
        <v>37.613227999999999</v>
      </c>
      <c r="Q124" s="51">
        <f>IF($B124&lt;=M$26,[1]!srE2Rng(P$9,M124),NA())</f>
        <v>10.250400000000001</v>
      </c>
      <c r="R124" s="99">
        <f t="shared" si="12"/>
        <v>0.4</v>
      </c>
      <c r="S124" s="51">
        <f>IF($B124&lt;=R$26,[1]!srE2LETe(U$9,R124,$C$6),NA())</f>
        <v>27.730800000000002</v>
      </c>
      <c r="T124" s="51">
        <f>IF($B124&lt;=R$26,[1]!srE2LETn(U$9,R124,$C$6),NA())</f>
        <v>0.31199199999999999</v>
      </c>
      <c r="U124" s="51">
        <f>IF($B124&lt;=R$26,[1]!srE2LETt(U$9,R124,$C$6),NA())</f>
        <v>28.042792000000002</v>
      </c>
      <c r="V124" s="51">
        <f>IF($B124&lt;=R$26,[1]!srE2Rng(U$9,R124),NA())</f>
        <v>8.7416</v>
      </c>
      <c r="W124" s="99">
        <f t="shared" si="13"/>
        <v>0.4</v>
      </c>
      <c r="X124" s="51">
        <f>IF($B124&lt;=W$26,[1]!srE2LETe(Z$9,W124,$C$6),NA())</f>
        <v>15.84</v>
      </c>
      <c r="Y124" s="51">
        <f>IF($B124&lt;=W$26,[1]!srE2LETn(Z$9,W124,$C$6),NA())</f>
        <v>8.6529999999999996E-2</v>
      </c>
      <c r="Z124" s="51">
        <f>IF($B124&lt;=W$26,[1]!srE2LETt(Z$9,W124,$C$6),NA())</f>
        <v>15.92653</v>
      </c>
      <c r="AA124" s="51">
        <f>IF($B124&lt;=W$26,[1]!srE2Rng(Z$9,W124),NA())</f>
        <v>6.72</v>
      </c>
      <c r="AB124" s="99">
        <f t="shared" si="14"/>
        <v>0.4</v>
      </c>
      <c r="AC124" s="51">
        <f>IF($B124&lt;=AB$26,[1]!srE2LETe(AE$9,AB124,$C$6),NA())</f>
        <v>5.0057999999999998</v>
      </c>
      <c r="AD124" s="51">
        <f>IF($B124&lt;=AB$26,[1]!srE2LETn(AE$9,AB124,$C$6),NA())</f>
        <v>1.0612E-2</v>
      </c>
      <c r="AE124" s="51">
        <f>IF($B124&lt;=AB$26,[1]!srE2LETt(AE$9,AB124,$C$6),NA())</f>
        <v>5.0164119999999999</v>
      </c>
      <c r="AF124" s="51">
        <f>IF($B124&lt;=AB$26,[1]!srE2Rng(AE$9,AB124),NA())</f>
        <v>4.8180000000000005</v>
      </c>
      <c r="AG124" s="99">
        <f t="shared" si="15"/>
        <v>0.4</v>
      </c>
      <c r="AH124" s="51">
        <f>IF($B124&lt;=AG$26,[1]!srE2LETe(AJ$9,AG124,$C$6),NA())</f>
        <v>1.111</v>
      </c>
      <c r="AI124" s="51">
        <f>IF($B124&lt;=AG$26,[1]!srE2LETn(AJ$9,AG124,$C$6),NA())</f>
        <v>1.242E-3</v>
      </c>
      <c r="AJ124" s="51">
        <f>IF($B124&lt;=AG$26,[1]!srE2LETt(AJ$9,AG124,$C$6),NA())</f>
        <v>1.112242</v>
      </c>
      <c r="AK124" s="51">
        <f>IF($B124&lt;=AG$26,[1]!srE2Rng(AJ$9,AG124),NA())</f>
        <v>5.65</v>
      </c>
      <c r="AL124" s="99">
        <f t="shared" si="16"/>
        <v>0.4</v>
      </c>
      <c r="AM124" s="51">
        <f>IF($B124&lt;=AL$26,[1]!srE2LETe(AO$9,AL124,$C$6),NA())</f>
        <v>0.28489999999999999</v>
      </c>
      <c r="AN124" s="51">
        <f>IF($B124&lt;=AL$26,[1]!srE2LETn(AO$9,AL124,$C$6),NA())</f>
        <v>2.8390000000000002E-4</v>
      </c>
      <c r="AO124" s="51">
        <f>IF($B124&lt;=AL$26,[1]!srE2LETt(AO$9,AL124,$C$6),NA())</f>
        <v>0.28518389999999999</v>
      </c>
      <c r="AP124" s="51">
        <f>IF($B124&lt;=AL$26,[1]!srE2Rng(AO$9,AL124),NA())</f>
        <v>4.42</v>
      </c>
    </row>
    <row r="125" spans="2:42" s="34" customFormat="1">
      <c r="B125" s="48">
        <f>B120*5</f>
        <v>0.5</v>
      </c>
      <c r="C125" s="99">
        <f t="shared" si="9"/>
        <v>0.5</v>
      </c>
      <c r="D125" s="51">
        <f>IF($B125&lt;=C$26,[1]!srE2LETe(F$9,C125,$C$6),NA())</f>
        <v>55.667000000000002</v>
      </c>
      <c r="E125" s="51">
        <f>IF($B125&lt;=C$26,[1]!srE2LETn(F$9,C125,$C$6),NA())</f>
        <v>1.4065000000000001</v>
      </c>
      <c r="F125" s="51">
        <f>IF($B125&lt;=C$26,[1]!srE2LETt(F$9,C125,$C$6),NA())</f>
        <v>57.073500000000003</v>
      </c>
      <c r="G125" s="51">
        <f>IF($B125&lt;=C$26,[1]!srE2Rng(F$9,C125),NA())</f>
        <v>14.843</v>
      </c>
      <c r="H125" s="99">
        <f t="shared" si="10"/>
        <v>0.5</v>
      </c>
      <c r="I125" s="51">
        <f>IF($B125&lt;=H$26,[1]!srE2LETe(K$9,H125,$C$6),NA())</f>
        <v>48.963000000000001</v>
      </c>
      <c r="J125" s="51">
        <f>IF($B125&lt;=H$26,[1]!srE2LETn(K$9,H125,$C$6),NA())</f>
        <v>1.07535</v>
      </c>
      <c r="K125" s="51">
        <f>IF($B125&lt;=H$26,[1]!srE2LETt(K$9,H125,$C$6),NA())</f>
        <v>50.038350000000001</v>
      </c>
      <c r="L125" s="51">
        <f>IF($B125&lt;=H$26,[1]!srE2Rng(K$9,H125),NA())</f>
        <v>15.248000000000001</v>
      </c>
      <c r="M125" s="99">
        <f t="shared" si="11"/>
        <v>0.5</v>
      </c>
      <c r="N125" s="51">
        <f>IF($B125&lt;=M$26,[1]!srE2LETe(P$9,M125,$C$6),NA())</f>
        <v>40.876000000000005</v>
      </c>
      <c r="O125" s="51">
        <f>IF($B125&lt;=M$26,[1]!srE2LETn(P$9,M125,$C$6),NA())</f>
        <v>0.54600000000000004</v>
      </c>
      <c r="P125" s="51">
        <f>IF($B125&lt;=M$26,[1]!srE2LETt(P$9,M125,$C$6),NA())</f>
        <v>41.422000000000004</v>
      </c>
      <c r="Q125" s="51">
        <f>IF($B125&lt;=M$26,[1]!srE2Rng(P$9,M125),NA())</f>
        <v>11.722</v>
      </c>
      <c r="R125" s="99">
        <f t="shared" si="12"/>
        <v>0.5</v>
      </c>
      <c r="S125" s="51">
        <f>IF($B125&lt;=R$26,[1]!srE2LETe(U$9,R125,$C$6),NA())</f>
        <v>30.122</v>
      </c>
      <c r="T125" s="51">
        <f>IF($B125&lt;=R$26,[1]!srE2LETn(U$9,R125,$C$6),NA())</f>
        <v>0.26149999999999995</v>
      </c>
      <c r="U125" s="51">
        <f>IF($B125&lt;=R$26,[1]!srE2LETt(U$9,R125,$C$6),NA())</f>
        <v>30.383500000000002</v>
      </c>
      <c r="V125" s="51">
        <f>IF($B125&lt;=R$26,[1]!srE2Rng(U$9,R125),NA())</f>
        <v>9.9740000000000002</v>
      </c>
      <c r="W125" s="99">
        <f t="shared" si="13"/>
        <v>0.5</v>
      </c>
      <c r="X125" s="51">
        <f>IF($B125&lt;=W$26,[1]!srE2LETe(Z$9,W125,$C$6),NA())</f>
        <v>16.829999999999998</v>
      </c>
      <c r="Y125" s="51">
        <f>IF($B125&lt;=W$26,[1]!srE2LETn(Z$9,W125,$C$6),NA())</f>
        <v>7.2099999999999997E-2</v>
      </c>
      <c r="Z125" s="51">
        <f>IF($B125&lt;=W$26,[1]!srE2LETt(Z$9,W125,$C$6),NA())</f>
        <v>16.902099999999997</v>
      </c>
      <c r="AA125" s="51">
        <f>IF($B125&lt;=W$26,[1]!srE2Rng(Z$9,W125),NA())</f>
        <v>7.77</v>
      </c>
      <c r="AB125" s="99">
        <f t="shared" si="14"/>
        <v>0.5</v>
      </c>
      <c r="AC125" s="51">
        <f>IF($B125&lt;=AB$26,[1]!srE2LETe(AE$9,AB125,$C$6),NA())</f>
        <v>4.8899999999999997</v>
      </c>
      <c r="AD125" s="51">
        <f>IF($B125&lt;=AB$26,[1]!srE2LETn(AE$9,AB125,$C$6),NA())</f>
        <v>8.7919999999999995E-3</v>
      </c>
      <c r="AE125" s="51">
        <f>IF($B125&lt;=AB$26,[1]!srE2LETt(AE$9,AB125,$C$6),NA())</f>
        <v>4.8987919999999994</v>
      </c>
      <c r="AF125" s="51">
        <f>IF($B125&lt;=AB$26,[1]!srE2Rng(AE$9,AB125),NA())</f>
        <v>5.86</v>
      </c>
      <c r="AG125" s="99">
        <f t="shared" si="15"/>
        <v>0.5</v>
      </c>
      <c r="AH125" s="51">
        <f>IF($B125&lt;=AG$26,[1]!srE2LETe(AJ$9,AG125,$C$6),NA())</f>
        <v>1.0049999999999999</v>
      </c>
      <c r="AI125" s="51">
        <f>IF($B125&lt;=AG$26,[1]!srE2LETn(AJ$9,AG125,$C$6),NA())</f>
        <v>1.029E-3</v>
      </c>
      <c r="AJ125" s="51">
        <f>IF($B125&lt;=AG$26,[1]!srE2LETt(AJ$9,AG125,$C$6),NA())</f>
        <v>1.0060289999999998</v>
      </c>
      <c r="AK125" s="51">
        <f>IF($B125&lt;=AG$26,[1]!srE2Rng(AJ$9,AG125),NA())</f>
        <v>7.27</v>
      </c>
      <c r="AL125" s="99">
        <f t="shared" si="16"/>
        <v>0.5</v>
      </c>
      <c r="AM125" s="51">
        <f>IF($B125&lt;=AL$26,[1]!srE2LETe(AO$9,AL125,$C$6),NA())</f>
        <v>0.25430000000000003</v>
      </c>
      <c r="AN125" s="51">
        <f>IF($B125&lt;=AL$26,[1]!srE2LETn(AO$9,AL125,$C$6),NA())</f>
        <v>2.3599999999999999E-4</v>
      </c>
      <c r="AO125" s="51">
        <f>IF($B125&lt;=AL$26,[1]!srE2LETt(AO$9,AL125,$C$6),NA())</f>
        <v>0.25453600000000004</v>
      </c>
      <c r="AP125" s="51">
        <f>IF($B125&lt;=AL$26,[1]!srE2Rng(AO$9,AL125),NA())</f>
        <v>6.01</v>
      </c>
    </row>
    <row r="126" spans="2:42" s="34" customFormat="1">
      <c r="B126" s="48">
        <f>B120*6</f>
        <v>0.60000000000000009</v>
      </c>
      <c r="C126" s="99">
        <f t="shared" si="9"/>
        <v>0.60000000000000009</v>
      </c>
      <c r="D126" s="51">
        <f>IF($B126&lt;=C$26,[1]!srE2LETe(F$9,C126,$C$6),NA())</f>
        <v>61.8964</v>
      </c>
      <c r="E126" s="51">
        <f>IF($B126&lt;=C$26,[1]!srE2LETn(F$9,C126,$C$6),NA())</f>
        <v>1.2230799999999999</v>
      </c>
      <c r="F126" s="51">
        <f>IF($B126&lt;=C$26,[1]!srE2LETt(F$9,C126,$C$6),NA())</f>
        <v>63.119480000000003</v>
      </c>
      <c r="G126" s="51">
        <f>IF($B126&lt;=C$26,[1]!srE2Rng(F$9,C126),NA())</f>
        <v>16.537600000000001</v>
      </c>
      <c r="H126" s="99">
        <f t="shared" si="10"/>
        <v>0.60000000000000009</v>
      </c>
      <c r="I126" s="51">
        <f>IF($B126&lt;=H$26,[1]!srE2LETe(K$9,H126,$C$6),NA())</f>
        <v>54.523000000000003</v>
      </c>
      <c r="J126" s="51">
        <f>IF($B126&lt;=H$26,[1]!srE2LETn(K$9,H126,$C$6),NA())</f>
        <v>0.93330999999999986</v>
      </c>
      <c r="K126" s="51">
        <f>IF($B126&lt;=H$26,[1]!srE2LETt(K$9,H126,$C$6),NA())</f>
        <v>55.456310000000002</v>
      </c>
      <c r="L126" s="51">
        <f>IF($B126&lt;=H$26,[1]!srE2Rng(K$9,H126),NA())</f>
        <v>16.849599999999999</v>
      </c>
      <c r="M126" s="99">
        <f t="shared" si="11"/>
        <v>0.60000000000000009</v>
      </c>
      <c r="N126" s="51">
        <f>IF($B126&lt;=M$26,[1]!srE2LETe(P$9,M126,$C$6),NA())</f>
        <v>44.142400000000002</v>
      </c>
      <c r="O126" s="51">
        <f>IF($B126&lt;=M$26,[1]!srE2LETn(P$9,M126,$C$6),NA())</f>
        <v>0.47281999999999996</v>
      </c>
      <c r="P126" s="51">
        <f>IF($B126&lt;=M$26,[1]!srE2LETt(P$9,M126,$C$6),NA())</f>
        <v>44.615220000000001</v>
      </c>
      <c r="Q126" s="51">
        <f>IF($B126&lt;=M$26,[1]!srE2Rng(P$9,M126),NA())</f>
        <v>13.082000000000001</v>
      </c>
      <c r="R126" s="99">
        <f t="shared" si="12"/>
        <v>0.60000000000000009</v>
      </c>
      <c r="S126" s="51">
        <f>IF($B126&lt;=R$26,[1]!srE2LETe(U$9,R126,$C$6),NA())</f>
        <v>31.994400000000002</v>
      </c>
      <c r="T126" s="51">
        <f>IF($B126&lt;=R$26,[1]!srE2LETn(U$9,R126,$C$6),NA())</f>
        <v>0.22534799999999999</v>
      </c>
      <c r="U126" s="51">
        <f>IF($B126&lt;=R$26,[1]!srE2LETt(U$9,R126,$C$6),NA())</f>
        <v>32.219748000000003</v>
      </c>
      <c r="V126" s="51">
        <f>IF($B126&lt;=R$26,[1]!srE2Rng(U$9,R126),NA())</f>
        <v>11.132000000000001</v>
      </c>
      <c r="W126" s="99">
        <f t="shared" si="13"/>
        <v>0.60000000000000009</v>
      </c>
      <c r="X126" s="51">
        <f>IF($B126&lt;=W$26,[1]!srE2LETe(Z$9,W126,$C$6),NA())</f>
        <v>17.5</v>
      </c>
      <c r="Y126" s="51">
        <f>IF($B126&lt;=W$26,[1]!srE2LETn(Z$9,W126,$C$6),NA())</f>
        <v>6.216399999999999E-2</v>
      </c>
      <c r="Z126" s="51">
        <f>IF($B126&lt;=W$26,[1]!srE2LETt(Z$9,W126,$C$6),NA())</f>
        <v>17.562163999999999</v>
      </c>
      <c r="AA126" s="51">
        <f>IF($B126&lt;=W$26,[1]!srE2Rng(Z$9,W126),NA())</f>
        <v>8.766</v>
      </c>
      <c r="AB126" s="99">
        <f t="shared" si="14"/>
        <v>0.60000000000000009</v>
      </c>
      <c r="AC126" s="51">
        <f>IF($B126&lt;=AB$26,[1]!srE2LETe(AE$9,AB126,$C$6),NA())</f>
        <v>4.7766000000000002</v>
      </c>
      <c r="AD126" s="51">
        <f>IF($B126&lt;=AB$26,[1]!srE2LETn(AE$9,AB126,$C$6),NA())</f>
        <v>7.5603999999999992E-3</v>
      </c>
      <c r="AE126" s="51">
        <f>IF($B126&lt;=AB$26,[1]!srE2LETt(AE$9,AB126,$C$6),NA())</f>
        <v>4.7841604000000002</v>
      </c>
      <c r="AF126" s="51">
        <f>IF($B126&lt;=AB$26,[1]!srE2Rng(AE$9,AB126),NA())</f>
        <v>6.9220000000000006</v>
      </c>
      <c r="AG126" s="99">
        <f t="shared" si="15"/>
        <v>0.60000000000000009</v>
      </c>
      <c r="AH126" s="51">
        <f>IF($B126&lt;=AG$26,[1]!srE2LETe(AJ$9,AG126,$C$6),NA())</f>
        <v>0.91952</v>
      </c>
      <c r="AI126" s="51">
        <f>IF($B126&lt;=AG$26,[1]!srE2LETn(AJ$9,AG126,$C$6),NA())</f>
        <v>8.8341999999999989E-4</v>
      </c>
      <c r="AJ126" s="51">
        <f>IF($B126&lt;=AG$26,[1]!srE2LETt(AJ$9,AG126,$C$6),NA())</f>
        <v>0.92040341999999997</v>
      </c>
      <c r="AK126" s="51">
        <f>IF($B126&lt;=AG$26,[1]!srE2Rng(AJ$9,AG126),NA())</f>
        <v>9.0660000000000007</v>
      </c>
      <c r="AL126" s="99">
        <f t="shared" si="16"/>
        <v>0.60000000000000009</v>
      </c>
      <c r="AM126" s="51">
        <f>IF($B126&lt;=AL$26,[1]!srE2LETe(AO$9,AL126,$C$6),NA())</f>
        <v>0.23109999999999997</v>
      </c>
      <c r="AN126" s="51">
        <f>IF($B126&lt;=AL$26,[1]!srE2LETn(AO$9,AL126,$C$6),NA())</f>
        <v>2.0269999999999997E-4</v>
      </c>
      <c r="AO126" s="51">
        <f>IF($B126&lt;=AL$26,[1]!srE2LETt(AO$9,AL126,$C$6),NA())</f>
        <v>0.23130269999999997</v>
      </c>
      <c r="AP126" s="51">
        <f>IF($B126&lt;=AL$26,[1]!srE2Rng(AO$9,AL126),NA())</f>
        <v>7.7700000000000014</v>
      </c>
    </row>
    <row r="127" spans="2:42" s="34" customFormat="1">
      <c r="B127" s="48">
        <f>B120*8</f>
        <v>0.8</v>
      </c>
      <c r="C127" s="99">
        <f t="shared" si="9"/>
        <v>0.8</v>
      </c>
      <c r="D127" s="51">
        <f>IF($B127&lt;=C$26,[1]!srE2LETe(F$9,C127,$C$6),NA())</f>
        <v>71.8536</v>
      </c>
      <c r="E127" s="51">
        <f>IF($B127&lt;=C$26,[1]!srE2LETn(F$9,C127,$C$6),NA())</f>
        <v>0.97893199999999991</v>
      </c>
      <c r="F127" s="51">
        <f>IF($B127&lt;=C$26,[1]!srE2LETt(F$9,C127,$C$6),NA())</f>
        <v>72.832532</v>
      </c>
      <c r="G127" s="51">
        <f>IF($B127&lt;=C$26,[1]!srE2Rng(F$9,C127),NA())</f>
        <v>19.538800000000002</v>
      </c>
      <c r="H127" s="99">
        <f t="shared" si="10"/>
        <v>0.8</v>
      </c>
      <c r="I127" s="51">
        <f>IF($B127&lt;=H$26,[1]!srE2LETe(K$9,H127,$C$6),NA())</f>
        <v>63.2468</v>
      </c>
      <c r="J127" s="51">
        <f>IF($B127&lt;=H$26,[1]!srE2LETn(K$9,H127,$C$6),NA())</f>
        <v>0.74443999999999999</v>
      </c>
      <c r="K127" s="51">
        <f>IF($B127&lt;=H$26,[1]!srE2LETt(K$9,H127,$C$6),NA())</f>
        <v>63.991240000000005</v>
      </c>
      <c r="L127" s="51">
        <f>IF($B127&lt;=H$26,[1]!srE2Rng(K$9,H127),NA())</f>
        <v>19.679200000000002</v>
      </c>
      <c r="M127" s="99">
        <f t="shared" si="11"/>
        <v>0.8</v>
      </c>
      <c r="N127" s="51">
        <f>IF($B127&lt;=M$26,[1]!srE2LETe(P$9,M127,$C$6),NA())</f>
        <v>49.428800000000003</v>
      </c>
      <c r="O127" s="51">
        <f>IF($B127&lt;=M$26,[1]!srE2LETn(P$9,M127,$C$6),NA())</f>
        <v>0.37525199999999997</v>
      </c>
      <c r="P127" s="51">
        <f>IF($B127&lt;=M$26,[1]!srE2LETt(P$9,M127,$C$6),NA())</f>
        <v>49.804051999999999</v>
      </c>
      <c r="Q127" s="51">
        <f>IF($B127&lt;=M$26,[1]!srE2Rng(P$9,M127),NA())</f>
        <v>15.5556</v>
      </c>
      <c r="R127" s="99">
        <f t="shared" si="12"/>
        <v>0.8</v>
      </c>
      <c r="S127" s="51">
        <f>IF($B127&lt;=R$26,[1]!srE2LETe(U$9,R127,$C$6),NA())</f>
        <v>34.6616</v>
      </c>
      <c r="T127" s="51">
        <f>IF($B127&lt;=R$26,[1]!srE2LETn(U$9,R127,$C$6),NA())</f>
        <v>0.17834800000000001</v>
      </c>
      <c r="U127" s="51">
        <f>IF($B127&lt;=R$26,[1]!srE2LETt(U$9,R127,$C$6),NA())</f>
        <v>34.839948000000007</v>
      </c>
      <c r="V127" s="51">
        <f>IF($B127&lt;=R$26,[1]!srE2Rng(U$9,R127),NA())</f>
        <v>13.2784</v>
      </c>
      <c r="W127" s="99">
        <f t="shared" si="13"/>
        <v>0.8</v>
      </c>
      <c r="X127" s="51">
        <f>IF($B127&lt;=W$26,[1]!srE2LETe(Z$9,W127,$C$6),NA())</f>
        <v>18.257999999999999</v>
      </c>
      <c r="Y127" s="51">
        <f>IF($B127&lt;=W$26,[1]!srE2LETn(Z$9,W127,$C$6),NA())</f>
        <v>4.8876000000000003E-2</v>
      </c>
      <c r="Z127" s="51">
        <f>IF($B127&lt;=W$26,[1]!srE2LETt(Z$9,W127,$C$6),NA())</f>
        <v>18.306875999999999</v>
      </c>
      <c r="AA127" s="51">
        <f>IF($B127&lt;=W$26,[1]!srE2Rng(Z$9,W127),NA())</f>
        <v>10.682</v>
      </c>
      <c r="AB127" s="99">
        <f t="shared" si="14"/>
        <v>0.8</v>
      </c>
      <c r="AC127" s="51">
        <f>IF($B127&lt;=AB$26,[1]!srE2LETe(AE$9,AB127,$C$6),NA())</f>
        <v>4.5636000000000001</v>
      </c>
      <c r="AD127" s="51">
        <f>IF($B127&lt;=AB$26,[1]!srE2LETn(AE$9,AB127,$C$6),NA())</f>
        <v>5.9265999999999998E-3</v>
      </c>
      <c r="AE127" s="51">
        <f>IF($B127&lt;=AB$26,[1]!srE2LETt(AE$9,AB127,$C$6),NA())</f>
        <v>4.5695266000000005</v>
      </c>
      <c r="AF127" s="51">
        <f>IF($B127&lt;=AB$26,[1]!srE2Rng(AE$9,AB127),NA())</f>
        <v>9.1340000000000003</v>
      </c>
      <c r="AG127" s="99">
        <f t="shared" si="15"/>
        <v>0.8</v>
      </c>
      <c r="AH127" s="51">
        <f>IF($B127&lt;=AG$26,[1]!srE2LETe(AJ$9,AG127,$C$6),NA())</f>
        <v>0.78873999999999989</v>
      </c>
      <c r="AI127" s="51">
        <f>IF($B127&lt;=AG$26,[1]!srE2LETn(AJ$9,AG127,$C$6),NA())</f>
        <v>6.9025999999999994E-4</v>
      </c>
      <c r="AJ127" s="51">
        <f>IF($B127&lt;=AG$26,[1]!srE2LETt(AJ$9,AG127,$C$6),NA())</f>
        <v>0.78943025999999994</v>
      </c>
      <c r="AK127" s="51">
        <f>IF($B127&lt;=AG$26,[1]!srE2Rng(AJ$9,AG127),NA())</f>
        <v>13.112000000000002</v>
      </c>
      <c r="AL127" s="99">
        <f t="shared" si="16"/>
        <v>0.8</v>
      </c>
      <c r="AM127" s="51">
        <f>IF($B127&lt;=AL$26,[1]!srE2LETe(AO$9,AL127,$C$6),NA())</f>
        <v>0.1978</v>
      </c>
      <c r="AN127" s="51">
        <f>IF($B127&lt;=AL$26,[1]!srE2LETn(AO$9,AL127,$C$6),NA())</f>
        <v>1.5919999999999999E-4</v>
      </c>
      <c r="AO127" s="51">
        <f>IF($B127&lt;=AL$26,[1]!srE2LETt(AO$9,AL127,$C$6),NA())</f>
        <v>0.1979592</v>
      </c>
      <c r="AP127" s="51">
        <f>IF($B127&lt;=AL$26,[1]!srE2Rng(AO$9,AL127),NA())</f>
        <v>11.79</v>
      </c>
    </row>
    <row r="128" spans="2:42" s="34" customFormat="1">
      <c r="B128" s="48">
        <f>B120*10</f>
        <v>1</v>
      </c>
      <c r="C128" s="99">
        <f t="shared" si="9"/>
        <v>1</v>
      </c>
      <c r="D128" s="51">
        <f>IF($B128&lt;=C$26,[1]!srE2LETe(F$9,C128,$C$6),NA())</f>
        <v>79.674000000000007</v>
      </c>
      <c r="E128" s="51">
        <f>IF($B128&lt;=C$26,[1]!srE2LETn(F$9,C128,$C$6),NA())</f>
        <v>0.820824</v>
      </c>
      <c r="F128" s="51">
        <f>IF($B128&lt;=C$26,[1]!srE2LETt(F$9,C128,$C$6),NA())</f>
        <v>80.494824000000008</v>
      </c>
      <c r="G128" s="51">
        <f>IF($B128&lt;=C$26,[1]!srE2Rng(F$9,C128),NA())</f>
        <v>22.206800000000001</v>
      </c>
      <c r="H128" s="99">
        <f t="shared" si="10"/>
        <v>1</v>
      </c>
      <c r="I128" s="51">
        <f>IF($B128&lt;=H$26,[1]!srE2LETe(K$9,H128,$C$6),NA())</f>
        <v>69.790999999999997</v>
      </c>
      <c r="J128" s="51">
        <f>IF($B128&lt;=H$26,[1]!srE2LETn(K$9,H128,$C$6),NA())</f>
        <v>0.62351499999999993</v>
      </c>
      <c r="K128" s="51">
        <f>IF($B128&lt;=H$26,[1]!srE2LETt(K$9,H128,$C$6),NA())</f>
        <v>70.414514999999994</v>
      </c>
      <c r="L128" s="51">
        <f>IF($B128&lt;=H$26,[1]!srE2Rng(K$9,H128),NA())</f>
        <v>22.193999999999999</v>
      </c>
      <c r="M128" s="99">
        <f t="shared" si="11"/>
        <v>1</v>
      </c>
      <c r="N128" s="51">
        <f>IF($B128&lt;=M$26,[1]!srE2LETe(P$9,M128,$C$6),NA())</f>
        <v>53.578000000000003</v>
      </c>
      <c r="O128" s="51">
        <f>IF($B128&lt;=M$26,[1]!srE2LETn(P$9,M128,$C$6),NA())</f>
        <v>0.31319999999999998</v>
      </c>
      <c r="P128" s="51">
        <f>IF($B128&lt;=M$26,[1]!srE2LETt(P$9,M128,$C$6),NA())</f>
        <v>53.891199999999998</v>
      </c>
      <c r="Q128" s="51">
        <f>IF($B128&lt;=M$26,[1]!srE2Rng(P$9,M128),NA())</f>
        <v>17.809999999999999</v>
      </c>
      <c r="R128" s="99">
        <f t="shared" si="12"/>
        <v>1</v>
      </c>
      <c r="S128" s="51">
        <f>IF($B128&lt;=R$26,[1]!srE2LETe(U$9,R128,$C$6),NA())</f>
        <v>36.49</v>
      </c>
      <c r="T128" s="51">
        <f>IF($B128&lt;=R$26,[1]!srE2LETn(U$9,R128,$C$6),NA())</f>
        <v>0.14863999999999999</v>
      </c>
      <c r="U128" s="51">
        <f>IF($B128&lt;=R$26,[1]!srE2LETt(U$9,R128,$C$6),NA())</f>
        <v>36.638640000000002</v>
      </c>
      <c r="V128" s="51">
        <f>IF($B128&lt;=R$26,[1]!srE2Rng(U$9,R128),NA())</f>
        <v>15.298</v>
      </c>
      <c r="W128" s="99">
        <f t="shared" si="13"/>
        <v>1</v>
      </c>
      <c r="X128" s="51">
        <f>IF($B128&lt;=W$26,[1]!srE2LETe(Z$9,W128,$C$6),NA())</f>
        <v>18.57</v>
      </c>
      <c r="Y128" s="51">
        <f>IF($B128&lt;=W$26,[1]!srE2LETn(Z$9,W128,$C$6),NA())</f>
        <v>4.0509999999999997E-2</v>
      </c>
      <c r="Z128" s="51">
        <f>IF($B128&lt;=W$26,[1]!srE2LETt(Z$9,W128,$C$6),NA())</f>
        <v>18.610510000000001</v>
      </c>
      <c r="AA128" s="51">
        <f>IF($B128&lt;=W$26,[1]!srE2Rng(Z$9,W128),NA())</f>
        <v>12.54</v>
      </c>
      <c r="AB128" s="99">
        <f t="shared" si="14"/>
        <v>1</v>
      </c>
      <c r="AC128" s="51">
        <f>IF($B128&lt;=AB$26,[1]!srE2LETe(AE$9,AB128,$C$6),NA())</f>
        <v>4.37</v>
      </c>
      <c r="AD128" s="51">
        <f>IF($B128&lt;=AB$26,[1]!srE2LETn(AE$9,AB128,$C$6),NA())</f>
        <v>4.8900000000000002E-3</v>
      </c>
      <c r="AE128" s="51">
        <f>IF($B128&lt;=AB$26,[1]!srE2LETt(AE$9,AB128,$C$6),NA())</f>
        <v>4.3748899999999997</v>
      </c>
      <c r="AF128" s="51">
        <f>IF($B128&lt;=AB$26,[1]!srE2Rng(AE$9,AB128),NA())</f>
        <v>11.44</v>
      </c>
      <c r="AG128" s="99">
        <f t="shared" si="15"/>
        <v>1</v>
      </c>
      <c r="AH128" s="51">
        <f>IF($B128&lt;=AG$26,[1]!srE2LETe(AJ$9,AG128,$C$6),NA())</f>
        <v>0.69469999999999998</v>
      </c>
      <c r="AI128" s="51">
        <f>IF($B128&lt;=AG$26,[1]!srE2LETn(AJ$9,AG128,$C$6),NA())</f>
        <v>5.6939999999999996E-4</v>
      </c>
      <c r="AJ128" s="51">
        <f>IF($B128&lt;=AG$26,[1]!srE2LETt(AJ$9,AG128,$C$6),NA())</f>
        <v>0.69526940000000004</v>
      </c>
      <c r="AK128" s="51">
        <f>IF($B128&lt;=AG$26,[1]!srE2Rng(AJ$9,AG128),NA())</f>
        <v>17.77</v>
      </c>
      <c r="AL128" s="99">
        <f t="shared" si="16"/>
        <v>1</v>
      </c>
      <c r="AM128" s="51">
        <f>IF($B128&lt;=AL$26,[1]!srE2LETe(AO$9,AL128,$C$6),NA())</f>
        <v>0.17469999999999999</v>
      </c>
      <c r="AN128" s="51">
        <f>IF($B128&lt;=AL$26,[1]!srE2LETn(AO$9,AL128,$C$6),NA())</f>
        <v>1.317E-4</v>
      </c>
      <c r="AO128" s="51">
        <f>IF($B128&lt;=AL$26,[1]!srE2LETt(AO$9,AL128,$C$6),NA())</f>
        <v>0.17483170000000001</v>
      </c>
      <c r="AP128" s="51">
        <f>IF($B128&lt;=AL$26,[1]!srE2Rng(AO$9,AL128),NA())</f>
        <v>16.399999999999999</v>
      </c>
    </row>
    <row r="129" spans="2:42" s="34" customFormat="1">
      <c r="B129" s="48">
        <f>B128*1.5</f>
        <v>1.5</v>
      </c>
      <c r="C129" s="99">
        <f t="shared" si="9"/>
        <v>1.5</v>
      </c>
      <c r="D129" s="51">
        <f>IF($B129&lt;=C$26,[1]!srE2LETe(F$9,C129,$C$6),NA())</f>
        <v>93.921999999999997</v>
      </c>
      <c r="E129" s="51">
        <f>IF($B129&lt;=C$26,[1]!srE2LETn(F$9,C129,$C$6),NA())</f>
        <v>0.59204400000000001</v>
      </c>
      <c r="F129" s="51">
        <f>IF($B129&lt;=C$26,[1]!srE2LETt(F$9,C129,$C$6),NA())</f>
        <v>94.514043999999998</v>
      </c>
      <c r="G129" s="51">
        <f>IF($B129&lt;=C$26,[1]!srE2Rng(F$9,C129),NA())</f>
        <v>28.046399999999998</v>
      </c>
      <c r="H129" s="99">
        <f t="shared" si="10"/>
        <v>1.5</v>
      </c>
      <c r="I129" s="51">
        <f>IF($B129&lt;=H$26,[1]!srE2LETe(K$9,H129,$C$6),NA())</f>
        <v>80.913199999999989</v>
      </c>
      <c r="J129" s="51">
        <f>IF($B129&lt;=H$26,[1]!srE2LETn(K$9,H129,$C$6),NA())</f>
        <v>0.44916800000000001</v>
      </c>
      <c r="K129" s="51">
        <f>IF($B129&lt;=H$26,[1]!srE2LETt(K$9,H129,$C$6),NA())</f>
        <v>81.362367999999989</v>
      </c>
      <c r="L129" s="51">
        <f>IF($B129&lt;=H$26,[1]!srE2Rng(K$9,H129),NA())</f>
        <v>27.7606</v>
      </c>
      <c r="M129" s="99">
        <f t="shared" si="11"/>
        <v>1.5</v>
      </c>
      <c r="N129" s="51">
        <f>IF($B129&lt;=M$26,[1]!srE2LETe(P$9,M129,$C$6),NA())</f>
        <v>60.933199999999999</v>
      </c>
      <c r="O129" s="51">
        <f>IF($B129&lt;=M$26,[1]!srE2LETn(P$9,M129,$C$6),NA())</f>
        <v>0.22460800000000003</v>
      </c>
      <c r="P129" s="51">
        <f>IF($B129&lt;=M$26,[1]!srE2LETt(P$9,M129,$C$6),NA())</f>
        <v>61.157808000000003</v>
      </c>
      <c r="Q129" s="51">
        <f>IF($B129&lt;=M$26,[1]!srE2Rng(P$9,M129),NA())</f>
        <v>22.878399999999999</v>
      </c>
      <c r="R129" s="99">
        <f t="shared" si="12"/>
        <v>1.5</v>
      </c>
      <c r="S129" s="51">
        <f>IF($B129&lt;=R$26,[1]!srE2LETe(U$9,R129,$C$6),NA())</f>
        <v>39.251999999999995</v>
      </c>
      <c r="T129" s="51">
        <f>IF($B129&lt;=R$26,[1]!srE2LETn(U$9,R129,$C$6),NA())</f>
        <v>0.10594000000000001</v>
      </c>
      <c r="U129" s="51">
        <f>IF($B129&lt;=R$26,[1]!srE2LETt(U$9,R129,$C$6),NA())</f>
        <v>39.357939999999999</v>
      </c>
      <c r="V129" s="51">
        <f>IF($B129&lt;=R$26,[1]!srE2Rng(U$9,R129),NA())</f>
        <v>20.033999999999999</v>
      </c>
      <c r="W129" s="99">
        <f t="shared" si="13"/>
        <v>1.5</v>
      </c>
      <c r="X129" s="51">
        <f>IF($B129&lt;=W$26,[1]!srE2LETe(Z$9,W129,$C$6),NA())</f>
        <v>18.510000000000002</v>
      </c>
      <c r="Y129" s="51">
        <f>IF($B129&lt;=W$26,[1]!srE2LETn(Z$9,W129,$C$6),NA())</f>
        <v>2.8740000000000002E-2</v>
      </c>
      <c r="Z129" s="51">
        <f>IF($B129&lt;=W$26,[1]!srE2LETt(Z$9,W129,$C$6),NA())</f>
        <v>18.538740000000001</v>
      </c>
      <c r="AA129" s="51">
        <f>IF($B129&lt;=W$26,[1]!srE2Rng(Z$9,W129),NA())</f>
        <v>17.16</v>
      </c>
      <c r="AB129" s="99">
        <f t="shared" si="14"/>
        <v>1.5</v>
      </c>
      <c r="AC129" s="51">
        <f>IF($B129&lt;=AB$26,[1]!srE2LETe(AE$9,AB129,$C$6),NA())</f>
        <v>3.9470000000000001</v>
      </c>
      <c r="AD129" s="51">
        <f>IF($B129&lt;=AB$26,[1]!srE2LETn(AE$9,AB129,$C$6),NA())</f>
        <v>3.4529999999999999E-3</v>
      </c>
      <c r="AE129" s="51">
        <f>IF($B129&lt;=AB$26,[1]!srE2LETt(AE$9,AB129,$C$6),NA())</f>
        <v>3.950453</v>
      </c>
      <c r="AF129" s="51">
        <f>IF($B129&lt;=AB$26,[1]!srE2Rng(AE$9,AB129),NA())</f>
        <v>17.66</v>
      </c>
      <c r="AG129" s="99">
        <f t="shared" si="15"/>
        <v>1.5</v>
      </c>
      <c r="AH129" s="51">
        <f>IF($B129&lt;=AG$26,[1]!srE2LETe(AJ$9,AG129,$C$6),NA())</f>
        <v>0.54459999999999997</v>
      </c>
      <c r="AI129" s="51">
        <f>IF($B129&lt;=AG$26,[1]!srE2LETn(AJ$9,AG129,$C$6),NA())</f>
        <v>4.0099999999999999E-4</v>
      </c>
      <c r="AJ129" s="51">
        <f>IF($B129&lt;=AG$26,[1]!srE2LETt(AJ$9,AG129,$C$6),NA())</f>
        <v>0.54500099999999996</v>
      </c>
      <c r="AK129" s="51">
        <f>IF($B129&lt;=AG$26,[1]!srE2Rng(AJ$9,AG129),NA())</f>
        <v>31.87</v>
      </c>
      <c r="AL129" s="99">
        <f t="shared" si="16"/>
        <v>1.5</v>
      </c>
      <c r="AM129" s="51">
        <f>IF($B129&lt;=AL$26,[1]!srE2LETe(AO$9,AL129,$C$6),NA())</f>
        <v>0.13539999999999999</v>
      </c>
      <c r="AN129" s="51">
        <f>IF($B129&lt;=AL$26,[1]!srE2LETn(AO$9,AL129,$C$6),NA())</f>
        <v>9.3179999999999999E-5</v>
      </c>
      <c r="AO129" s="51">
        <f>IF($B129&lt;=AL$26,[1]!srE2LETt(AO$9,AL129,$C$6),NA())</f>
        <v>0.13549317999999999</v>
      </c>
      <c r="AP129" s="51">
        <f>IF($B129&lt;=AL$26,[1]!srE2Rng(AO$9,AL129),NA())</f>
        <v>30.43</v>
      </c>
    </row>
    <row r="130" spans="2:42" s="34" customFormat="1">
      <c r="B130" s="48">
        <f>B128*2</f>
        <v>2</v>
      </c>
      <c r="C130" s="99">
        <f t="shared" si="9"/>
        <v>2</v>
      </c>
      <c r="D130" s="51">
        <f>IF($B130&lt;=C$26,[1]!srE2LETe(F$9,C130,$C$6),NA())</f>
        <v>103.72</v>
      </c>
      <c r="E130" s="51">
        <f>IF($B130&lt;=C$26,[1]!srE2LETn(F$9,C130,$C$6),NA())</f>
        <v>0.46888800000000003</v>
      </c>
      <c r="F130" s="51">
        <f>IF($B130&lt;=C$26,[1]!srE2LETt(F$9,C130,$C$6),NA())</f>
        <v>104.18888800000001</v>
      </c>
      <c r="G130" s="51">
        <f>IF($B130&lt;=C$26,[1]!srE2Rng(F$9,C130),NA())</f>
        <v>33.186399999999999</v>
      </c>
      <c r="H130" s="99">
        <f t="shared" si="10"/>
        <v>2</v>
      </c>
      <c r="I130" s="51">
        <f>IF($B130&lt;=H$26,[1]!srE2LETe(K$9,H130,$C$6),NA())</f>
        <v>87.799599999999998</v>
      </c>
      <c r="J130" s="51">
        <f>IF($B130&lt;=H$26,[1]!srE2LETn(K$9,H130,$C$6),NA())</f>
        <v>0.35460799999999998</v>
      </c>
      <c r="K130" s="51">
        <f>IF($B130&lt;=H$26,[1]!srE2LETt(K$9,H130,$C$6),NA())</f>
        <v>88.154207999999997</v>
      </c>
      <c r="L130" s="51">
        <f>IF($B130&lt;=H$26,[1]!srE2Rng(K$9,H130),NA())</f>
        <v>32.754799999999996</v>
      </c>
      <c r="M130" s="99">
        <f t="shared" si="11"/>
        <v>2</v>
      </c>
      <c r="N130" s="51">
        <f>IF($B130&lt;=M$26,[1]!srE2LETe(P$9,M130,$C$6),NA())</f>
        <v>65.633600000000001</v>
      </c>
      <c r="O130" s="51">
        <f>IF($B130&lt;=M$26,[1]!srE2LETn(P$9,M130,$C$6),NA())</f>
        <v>0.17663999999999999</v>
      </c>
      <c r="P130" s="51">
        <f>IF($B130&lt;=M$26,[1]!srE2LETt(P$9,M130,$C$6),NA())</f>
        <v>65.810239999999993</v>
      </c>
      <c r="Q130" s="51">
        <f>IF($B130&lt;=M$26,[1]!srE2Rng(P$9,M130),NA())</f>
        <v>27.481999999999999</v>
      </c>
      <c r="R130" s="99">
        <f t="shared" si="12"/>
        <v>2</v>
      </c>
      <c r="S130" s="51">
        <f>IF($B130&lt;=R$26,[1]!srE2LETe(U$9,R130,$C$6),NA())</f>
        <v>40.667999999999999</v>
      </c>
      <c r="T130" s="51">
        <f>IF($B130&lt;=R$26,[1]!srE2LETn(U$9,R130,$C$6),NA())</f>
        <v>8.3084000000000005E-2</v>
      </c>
      <c r="U130" s="51">
        <f>IF($B130&lt;=R$26,[1]!srE2LETt(U$9,R130,$C$6),NA())</f>
        <v>40.751083999999999</v>
      </c>
      <c r="V130" s="51">
        <f>IF($B130&lt;=R$26,[1]!srE2Rng(U$9,R130),NA())</f>
        <v>24.548000000000002</v>
      </c>
      <c r="W130" s="99">
        <f t="shared" si="13"/>
        <v>2</v>
      </c>
      <c r="X130" s="51">
        <f>IF($B130&lt;=W$26,[1]!srE2LETe(Z$9,W130,$C$6),NA())</f>
        <v>18.04</v>
      </c>
      <c r="Y130" s="51">
        <f>IF($B130&lt;=W$26,[1]!srE2LETn(Z$9,W130,$C$6),NA())</f>
        <v>2.248E-2</v>
      </c>
      <c r="Z130" s="51">
        <f>IF($B130&lt;=W$26,[1]!srE2LETt(Z$9,W130,$C$6),NA())</f>
        <v>18.062480000000001</v>
      </c>
      <c r="AA130" s="51">
        <f>IF($B130&lt;=W$26,[1]!srE2Rng(Z$9,W130),NA())</f>
        <v>21.86</v>
      </c>
      <c r="AB130" s="99">
        <f t="shared" si="14"/>
        <v>2</v>
      </c>
      <c r="AC130" s="51">
        <f>IF($B130&lt;=AB$26,[1]!srE2LETe(AE$9,AB130,$C$6),NA())</f>
        <v>3.5891999999999999</v>
      </c>
      <c r="AD130" s="51">
        <f>IF($B130&lt;=AB$26,[1]!srE2LETn(AE$9,AB130,$C$6),NA())</f>
        <v>2.6976000000000001E-3</v>
      </c>
      <c r="AE130" s="51">
        <f>IF($B130&lt;=AB$26,[1]!srE2LETt(AE$9,AB130,$C$6),NA())</f>
        <v>3.5918975999999998</v>
      </c>
      <c r="AF130" s="51">
        <f>IF($B130&lt;=AB$26,[1]!srE2Rng(AE$9,AB130),NA())</f>
        <v>24.538</v>
      </c>
      <c r="AG130" s="99">
        <f t="shared" si="15"/>
        <v>2</v>
      </c>
      <c r="AH130" s="51">
        <f>IF($B130&lt;=AG$26,[1]!srE2LETe(AJ$9,AG130,$C$6),NA())</f>
        <v>0.45450000000000002</v>
      </c>
      <c r="AI130" s="51">
        <f>IF($B130&lt;=AG$26,[1]!srE2LETn(AJ$9,AG130,$C$6),NA())</f>
        <v>3.121E-4</v>
      </c>
      <c r="AJ130" s="51">
        <f>IF($B130&lt;=AG$26,[1]!srE2LETt(AJ$9,AG130,$C$6),NA())</f>
        <v>0.4548121</v>
      </c>
      <c r="AK130" s="51">
        <f>IF($B130&lt;=AG$26,[1]!srE2Rng(AJ$9,AG130),NA())</f>
        <v>49.23</v>
      </c>
      <c r="AL130" s="99">
        <f t="shared" si="16"/>
        <v>2</v>
      </c>
      <c r="AM130" s="51">
        <f>IF($B130&lt;=AL$26,[1]!srE2LETe(AO$9,AL130,$C$6),NA())</f>
        <v>0.1118</v>
      </c>
      <c r="AN130" s="51">
        <f>IF($B130&lt;=AL$26,[1]!srE2LETn(AO$9,AL130,$C$6),NA())</f>
        <v>7.2730000000000003E-5</v>
      </c>
      <c r="AO130" s="51">
        <f>IF($B130&lt;=AL$26,[1]!srE2LETt(AO$9,AL130,$C$6),NA())</f>
        <v>0.11187272999999999</v>
      </c>
      <c r="AP130" s="51">
        <f>IF($B130&lt;=AL$26,[1]!srE2Rng(AO$9,AL130),NA())</f>
        <v>47.92</v>
      </c>
    </row>
    <row r="131" spans="2:42" s="34" customFormat="1">
      <c r="B131" s="48">
        <f>B128*3</f>
        <v>3</v>
      </c>
      <c r="C131" s="99">
        <f t="shared" si="9"/>
        <v>3</v>
      </c>
      <c r="D131" s="51">
        <f>IF($B131&lt;=C$26,[1]!srE2LETe(F$9,C131,$C$6),NA())</f>
        <v>113.236</v>
      </c>
      <c r="E131" s="51">
        <f>IF($B131&lt;=C$26,[1]!srE2LETn(F$9,C131,$C$6),NA())</f>
        <v>0.33518800000000004</v>
      </c>
      <c r="F131" s="51">
        <f>IF($B131&lt;=C$26,[1]!srE2LETt(F$9,C131,$C$6),NA())</f>
        <v>113.57118800000001</v>
      </c>
      <c r="G131" s="51">
        <f>IF($B131&lt;=C$26,[1]!srE2Rng(F$9,C131),NA())</f>
        <v>42.547800000000002</v>
      </c>
      <c r="H131" s="99">
        <f t="shared" si="10"/>
        <v>3</v>
      </c>
      <c r="I131" s="51">
        <f>IF($B131&lt;=H$26,[1]!srE2LETe(K$9,H131,$C$6),NA())</f>
        <v>92.829599999999999</v>
      </c>
      <c r="J131" s="51">
        <f>IF($B131&lt;=H$26,[1]!srE2LETn(K$9,H131,$C$6),NA())</f>
        <v>0.25320199999999998</v>
      </c>
      <c r="K131" s="51">
        <f>IF($B131&lt;=H$26,[1]!srE2LETt(K$9,H131,$C$6),NA())</f>
        <v>93.082801999999987</v>
      </c>
      <c r="L131" s="51">
        <f>IF($B131&lt;=H$26,[1]!srE2Rng(K$9,H131),NA())</f>
        <v>42.062399999999997</v>
      </c>
      <c r="M131" s="99">
        <f t="shared" si="11"/>
        <v>3</v>
      </c>
      <c r="N131" s="51">
        <f>IF($B131&lt;=M$26,[1]!srE2LETe(P$9,M131,$C$6),NA())</f>
        <v>68.777199999999993</v>
      </c>
      <c r="O131" s="51">
        <f>IF($B131&lt;=M$26,[1]!srE2LETn(P$9,M131,$C$6),NA())</f>
        <v>0.125664</v>
      </c>
      <c r="P131" s="51">
        <f>IF($B131&lt;=M$26,[1]!srE2LETt(P$9,M131,$C$6),NA())</f>
        <v>68.902863999999994</v>
      </c>
      <c r="Q131" s="51">
        <f>IF($B131&lt;=M$26,[1]!srE2Rng(P$9,M131),NA())</f>
        <v>36.129199999999997</v>
      </c>
      <c r="R131" s="99">
        <f t="shared" si="12"/>
        <v>3</v>
      </c>
      <c r="S131" s="51">
        <f>IF($B131&lt;=R$26,[1]!srE2LETe(U$9,R131,$C$6),NA())</f>
        <v>40.643999999999998</v>
      </c>
      <c r="T131" s="51">
        <f>IF($B131&lt;=R$26,[1]!srE2LETn(U$9,R131,$C$6),NA())</f>
        <v>5.8868799999999999E-2</v>
      </c>
      <c r="U131" s="51">
        <f>IF($B131&lt;=R$26,[1]!srE2LETt(U$9,R131,$C$6),NA())</f>
        <v>40.702868799999997</v>
      </c>
      <c r="V131" s="51">
        <f>IF($B131&lt;=R$26,[1]!srE2Rng(U$9,R131),NA())</f>
        <v>33.401999999999994</v>
      </c>
      <c r="W131" s="99">
        <f t="shared" si="13"/>
        <v>3</v>
      </c>
      <c r="X131" s="51">
        <f>IF($B131&lt;=W$26,[1]!srE2LETe(Z$9,W131,$C$6),NA())</f>
        <v>16.41</v>
      </c>
      <c r="Y131" s="51">
        <f>IF($B131&lt;=W$26,[1]!srE2LETn(Z$9,W131,$C$6),NA())</f>
        <v>1.585E-2</v>
      </c>
      <c r="Z131" s="51">
        <f>IF($B131&lt;=W$26,[1]!srE2LETt(Z$9,W131,$C$6),NA())</f>
        <v>16.425850000000001</v>
      </c>
      <c r="AA131" s="51">
        <f>IF($B131&lt;=W$26,[1]!srE2Rng(Z$9,W131),NA())</f>
        <v>31.86</v>
      </c>
      <c r="AB131" s="99">
        <f t="shared" si="14"/>
        <v>3</v>
      </c>
      <c r="AC131" s="51">
        <f>IF($B131&lt;=AB$26,[1]!srE2LETe(AE$9,AB131,$C$6),NA())</f>
        <v>2.9436</v>
      </c>
      <c r="AD131" s="51">
        <f>IF($B131&lt;=AB$26,[1]!srE2LETn(AE$9,AB131,$C$6),NA())</f>
        <v>1.8924E-3</v>
      </c>
      <c r="AE131" s="51">
        <f>IF($B131&lt;=AB$26,[1]!srE2LETt(AE$9,AB131,$C$6),NA())</f>
        <v>2.9454924</v>
      </c>
      <c r="AF131" s="51">
        <f>IF($B131&lt;=AB$26,[1]!srE2Rng(AE$9,AB131),NA())</f>
        <v>40.498000000000005</v>
      </c>
      <c r="AG131" s="99">
        <f t="shared" si="15"/>
        <v>3</v>
      </c>
      <c r="AH131" s="51">
        <f>IF($B131&lt;=AG$26,[1]!srE2LETe(AJ$9,AG131,$C$6),NA())</f>
        <v>0.34129999999999999</v>
      </c>
      <c r="AI131" s="51">
        <f>IF($B131&lt;=AG$26,[1]!srE2LETn(AJ$9,AG131,$C$6),NA())</f>
        <v>2.187E-4</v>
      </c>
      <c r="AJ131" s="51">
        <f>IF($B131&lt;=AG$26,[1]!srE2LETt(AJ$9,AG131,$C$6),NA())</f>
        <v>0.34151870000000001</v>
      </c>
      <c r="AK131" s="51">
        <f>IF($B131&lt;=AG$26,[1]!srE2Rng(AJ$9,AG131),NA())</f>
        <v>93.4</v>
      </c>
      <c r="AL131" s="99">
        <f t="shared" si="16"/>
        <v>3</v>
      </c>
      <c r="AM131" s="51">
        <f>IF($B131&lt;=AL$26,[1]!srE2LETe(AO$9,AL131,$C$6),NA())</f>
        <v>8.4390000000000007E-2</v>
      </c>
      <c r="AN131" s="51">
        <f>IF($B131&lt;=AL$26,[1]!srE2LETn(AO$9,AL131,$C$6),NA())</f>
        <v>5.1150000000000003E-5</v>
      </c>
      <c r="AO131" s="51">
        <f>IF($B131&lt;=AL$26,[1]!srE2LETt(AO$9,AL131,$C$6),NA())</f>
        <v>8.4441150000000006E-2</v>
      </c>
      <c r="AP131" s="51">
        <f>IF($B131&lt;=AL$26,[1]!srE2Rng(AO$9,AL131),NA())</f>
        <v>92.52</v>
      </c>
    </row>
    <row r="132" spans="2:42" s="34" customFormat="1">
      <c r="B132" s="48">
        <f>B128*4</f>
        <v>4</v>
      </c>
      <c r="C132" s="99">
        <f t="shared" si="9"/>
        <v>4</v>
      </c>
      <c r="D132" s="51">
        <f>IF($B132&lt;=C$26,[1]!srE2LETe(F$9,C132,$C$6),NA())</f>
        <v>117.672</v>
      </c>
      <c r="E132" s="51">
        <f>IF($B132&lt;=C$26,[1]!srE2LETn(F$9,C132,$C$6),NA())</f>
        <v>0.26363199999999998</v>
      </c>
      <c r="F132" s="51">
        <f>IF($B132&lt;=C$26,[1]!srE2LETt(F$9,C132,$C$6),NA())</f>
        <v>117.935632</v>
      </c>
      <c r="G132" s="51">
        <f>IF($B132&lt;=C$26,[1]!srE2Rng(F$9,C132),NA())</f>
        <v>51.383199999999995</v>
      </c>
      <c r="H132" s="99">
        <f t="shared" si="10"/>
        <v>4</v>
      </c>
      <c r="I132" s="51">
        <f>IF($B132&lt;=H$26,[1]!srE2LETe(K$9,H132,$C$6),NA())</f>
        <v>94.135199999999998</v>
      </c>
      <c r="J132" s="51">
        <f>IF($B132&lt;=H$26,[1]!srE2LETn(K$9,H132,$C$6),NA())</f>
        <v>0.19899600000000001</v>
      </c>
      <c r="K132" s="51">
        <f>IF($B132&lt;=H$26,[1]!srE2LETt(K$9,H132,$C$6),NA())</f>
        <v>94.334196000000006</v>
      </c>
      <c r="L132" s="51">
        <f>IF($B132&lt;=H$26,[1]!srE2Rng(K$9,H132),NA())</f>
        <v>51.101599999999998</v>
      </c>
      <c r="M132" s="99">
        <f t="shared" si="11"/>
        <v>4</v>
      </c>
      <c r="N132" s="51">
        <f>IF($B132&lt;=M$26,[1]!srE2LETe(P$9,M132,$C$6),NA())</f>
        <v>69.163200000000003</v>
      </c>
      <c r="O132" s="51">
        <f>IF($B132&lt;=M$26,[1]!srE2LETn(P$9,M132,$C$6),NA())</f>
        <v>9.83488E-2</v>
      </c>
      <c r="P132" s="51">
        <f>IF($B132&lt;=M$26,[1]!srE2LETt(P$9,M132,$C$6),NA())</f>
        <v>69.2615488</v>
      </c>
      <c r="Q132" s="51">
        <f>IF($B132&lt;=M$26,[1]!srE2Rng(P$9,M132),NA())</f>
        <v>44.596800000000002</v>
      </c>
      <c r="R132" s="99">
        <f t="shared" si="12"/>
        <v>4</v>
      </c>
      <c r="S132" s="51">
        <f>IF($B132&lt;=R$26,[1]!srE2LETe(U$9,R132,$C$6),NA())</f>
        <v>39.735999999999997</v>
      </c>
      <c r="T132" s="51">
        <f>IF($B132&lt;=R$26,[1]!srE2LETn(U$9,R132,$C$6),NA())</f>
        <v>4.6015200000000006E-2</v>
      </c>
      <c r="U132" s="51">
        <f>IF($B132&lt;=R$26,[1]!srE2LETt(U$9,R132,$C$6),NA())</f>
        <v>39.782015199999996</v>
      </c>
      <c r="V132" s="51">
        <f>IF($B132&lt;=R$26,[1]!srE2Rng(U$9,R132),NA())</f>
        <v>42.382399999999997</v>
      </c>
      <c r="W132" s="99">
        <f t="shared" si="13"/>
        <v>4</v>
      </c>
      <c r="X132" s="51">
        <f>IF($B132&lt;=W$26,[1]!srE2LETe(Z$9,W132,$C$6),NA())</f>
        <v>14.97</v>
      </c>
      <c r="Y132" s="51">
        <f>IF($B132&lt;=W$26,[1]!srE2LETn(Z$9,W132,$C$6),NA())</f>
        <v>1.235E-2</v>
      </c>
      <c r="Z132" s="51">
        <f>IF($B132&lt;=W$26,[1]!srE2LETt(Z$9,W132,$C$6),NA())</f>
        <v>14.98235</v>
      </c>
      <c r="AA132" s="51">
        <f>IF($B132&lt;=W$26,[1]!srE2Rng(Z$9,W132),NA())</f>
        <v>42.85</v>
      </c>
      <c r="AB132" s="99">
        <f t="shared" si="14"/>
        <v>4</v>
      </c>
      <c r="AC132" s="51">
        <f>IF($B132&lt;=AB$26,[1]!srE2LETe(AE$9,AB132,$C$6),NA())</f>
        <v>2.4844000000000004</v>
      </c>
      <c r="AD132" s="51">
        <f>IF($B132&lt;=AB$26,[1]!srE2LETn(AE$9,AB132,$C$6),NA())</f>
        <v>1.4722000000000001E-3</v>
      </c>
      <c r="AE132" s="51">
        <f>IF($B132&lt;=AB$26,[1]!srE2LETt(AE$9,AB132,$C$6),NA())</f>
        <v>2.4858722000000002</v>
      </c>
      <c r="AF132" s="51">
        <f>IF($B132&lt;=AB$26,[1]!srE2Rng(AE$9,AB132),NA())</f>
        <v>59.715999999999994</v>
      </c>
      <c r="AG132" s="99">
        <f t="shared" si="15"/>
        <v>4</v>
      </c>
      <c r="AH132" s="51">
        <f>IF($B132&lt;=AG$26,[1]!srE2LETe(AJ$9,AG132,$C$6),NA())</f>
        <v>0.27729999999999999</v>
      </c>
      <c r="AI132" s="51">
        <f>IF($B132&lt;=AG$26,[1]!srE2LETn(AJ$9,AG132,$C$6),NA())</f>
        <v>1.697E-4</v>
      </c>
      <c r="AJ132" s="51">
        <f>IF($B132&lt;=AG$26,[1]!srE2LETt(AJ$9,AG132,$C$6),NA())</f>
        <v>0.27746969999999999</v>
      </c>
      <c r="AK132" s="51">
        <f>IF($B132&lt;=AG$26,[1]!srE2Rng(AJ$9,AG132),NA())</f>
        <v>149.66</v>
      </c>
      <c r="AL132" s="99">
        <f t="shared" si="16"/>
        <v>4</v>
      </c>
      <c r="AM132" s="51">
        <f>IF($B132&lt;=AL$26,[1]!srE2LETe(AO$9,AL132,$C$6),NA())</f>
        <v>6.8659999999999999E-2</v>
      </c>
      <c r="AN132" s="51">
        <f>IF($B132&lt;=AL$26,[1]!srE2LETn(AO$9,AL132,$C$6),NA())</f>
        <v>3.9780000000000002E-5</v>
      </c>
      <c r="AO132" s="51">
        <f>IF($B132&lt;=AL$26,[1]!srE2LETt(AO$9,AL132,$C$6),NA())</f>
        <v>6.8699780000000002E-2</v>
      </c>
      <c r="AP132" s="51">
        <f>IF($B132&lt;=AL$26,[1]!srE2Rng(AO$9,AL132),NA())</f>
        <v>149.16</v>
      </c>
    </row>
    <row r="133" spans="2:42" s="34" customFormat="1">
      <c r="B133" s="48">
        <f>B128*5</f>
        <v>5</v>
      </c>
      <c r="C133" s="99">
        <f t="shared" si="9"/>
        <v>5</v>
      </c>
      <c r="D133" s="51">
        <f>IF($B133&lt;=C$26,[1]!srE2LETe(F$9,C133,$C$6),NA())</f>
        <v>119.26</v>
      </c>
      <c r="E133" s="51">
        <f>IF($B133&lt;=C$26,[1]!srE2LETn(F$9,C133,$C$6),NA())</f>
        <v>0.21804999999999999</v>
      </c>
      <c r="F133" s="51">
        <f>IF($B133&lt;=C$26,[1]!srE2LETt(F$9,C133,$C$6),NA())</f>
        <v>119.47805</v>
      </c>
      <c r="G133" s="51">
        <f>IF($B133&lt;=C$26,[1]!srE2Rng(F$9,C133),NA())</f>
        <v>60.009</v>
      </c>
      <c r="H133" s="99">
        <f t="shared" si="10"/>
        <v>5</v>
      </c>
      <c r="I133" s="51">
        <f>IF($B133&lt;=H$26,[1]!srE2LETe(K$9,H133,$C$6),NA())</f>
        <v>93.701499999999996</v>
      </c>
      <c r="J133" s="51">
        <f>IF($B133&lt;=H$26,[1]!srE2LETn(K$9,H133,$C$6),NA())</f>
        <v>0.16466499999999998</v>
      </c>
      <c r="K133" s="51">
        <f>IF($B133&lt;=H$26,[1]!srE2LETt(K$9,H133,$C$6),NA())</f>
        <v>93.866165000000009</v>
      </c>
      <c r="L133" s="51">
        <f>IF($B133&lt;=H$26,[1]!srE2Rng(K$9,H133),NA())</f>
        <v>60.113</v>
      </c>
      <c r="M133" s="99">
        <f t="shared" si="11"/>
        <v>5</v>
      </c>
      <c r="N133" s="51">
        <f>IF($B133&lt;=M$26,[1]!srE2LETe(P$9,M133,$C$6),NA())</f>
        <v>68.144000000000005</v>
      </c>
      <c r="O133" s="51">
        <f>IF($B133&lt;=M$26,[1]!srE2LETn(P$9,M133,$C$6),NA())</f>
        <v>8.1280000000000005E-2</v>
      </c>
      <c r="P133" s="51">
        <f>IF($B133&lt;=M$26,[1]!srE2LETt(P$9,M133,$C$6),NA())</f>
        <v>68.225279999999998</v>
      </c>
      <c r="Q133" s="51">
        <f>IF($B133&lt;=M$26,[1]!srE2Rng(P$9,M133),NA())</f>
        <v>53.11</v>
      </c>
      <c r="R133" s="99">
        <f t="shared" si="12"/>
        <v>5</v>
      </c>
      <c r="S133" s="51">
        <f>IF($B133&lt;=R$26,[1]!srE2LETe(U$9,R133,$C$6),NA())</f>
        <v>38.423999999999999</v>
      </c>
      <c r="T133" s="51">
        <f>IF($B133&lt;=R$26,[1]!srE2LETn(U$9,R133,$C$6),NA())</f>
        <v>3.8018000000000003E-2</v>
      </c>
      <c r="U133" s="51">
        <f>IF($B133&lt;=R$26,[1]!srE2LETt(U$9,R133,$C$6),NA())</f>
        <v>38.462018</v>
      </c>
      <c r="V133" s="51">
        <f>IF($B133&lt;=R$26,[1]!srE2Rng(U$9,R133),NA())</f>
        <v>51.637999999999998</v>
      </c>
      <c r="W133" s="99">
        <f t="shared" si="13"/>
        <v>5</v>
      </c>
      <c r="X133" s="51">
        <f>IF($B133&lt;=W$26,[1]!srE2LETe(Z$9,W133,$C$6),NA())</f>
        <v>13.74</v>
      </c>
      <c r="Y133" s="51">
        <f>IF($B133&lt;=W$26,[1]!srE2LETn(Z$9,W133,$C$6),NA())</f>
        <v>1.0160000000000001E-2</v>
      </c>
      <c r="Z133" s="51">
        <f>IF($B133&lt;=W$26,[1]!srE2LETt(Z$9,W133,$C$6),NA())</f>
        <v>13.750160000000001</v>
      </c>
      <c r="AA133" s="51">
        <f>IF($B133&lt;=W$26,[1]!srE2Rng(Z$9,W133),NA())</f>
        <v>54.87</v>
      </c>
      <c r="AB133" s="99">
        <f t="shared" si="14"/>
        <v>5</v>
      </c>
      <c r="AC133" s="51">
        <f>IF($B133&lt;=AB$26,[1]!srE2LETe(AE$9,AB133,$C$6),NA())</f>
        <v>2.1379999999999999</v>
      </c>
      <c r="AD133" s="51">
        <f>IF($B133&lt;=AB$26,[1]!srE2LETn(AE$9,AB133,$C$6),NA())</f>
        <v>1.207E-3</v>
      </c>
      <c r="AE133" s="51">
        <f>IF($B133&lt;=AB$26,[1]!srE2LETt(AE$9,AB133,$C$6),NA())</f>
        <v>2.1392069999999999</v>
      </c>
      <c r="AF133" s="51">
        <f>IF($B133&lt;=AB$26,[1]!srE2Rng(AE$9,AB133),NA())</f>
        <v>82.12</v>
      </c>
      <c r="AG133" s="99">
        <f t="shared" si="15"/>
        <v>5</v>
      </c>
      <c r="AH133" s="51">
        <f>IF($B133&lt;=AG$26,[1]!srE2LETe(AJ$9,AG133,$C$6),NA())</f>
        <v>0.23530000000000001</v>
      </c>
      <c r="AI133" s="51">
        <f>IF($B133&lt;=AG$26,[1]!srE2LETn(AJ$9,AG133,$C$6),NA())</f>
        <v>1.393E-4</v>
      </c>
      <c r="AJ133" s="51">
        <f>IF($B133&lt;=AG$26,[1]!srE2LETt(AJ$9,AG133,$C$6),NA())</f>
        <v>0.23543930000000002</v>
      </c>
      <c r="AK133" s="51">
        <f>IF($B133&lt;=AG$26,[1]!srE2Rng(AJ$9,AG133),NA())</f>
        <v>217.26</v>
      </c>
      <c r="AL133" s="99">
        <f t="shared" si="16"/>
        <v>5</v>
      </c>
      <c r="AM133" s="51">
        <f>IF($B133&lt;=AL$26,[1]!srE2LETe(AO$9,AL133,$C$6),NA())</f>
        <v>5.8310000000000001E-2</v>
      </c>
      <c r="AN133" s="51">
        <f>IF($B133&lt;=AL$26,[1]!srE2LETn(AO$9,AL133,$C$6),NA())</f>
        <v>3.2709999999999997E-5</v>
      </c>
      <c r="AO133" s="51">
        <f>IF($B133&lt;=AL$26,[1]!srE2LETt(AO$9,AL133,$C$6),NA())</f>
        <v>5.8342709999999999E-2</v>
      </c>
      <c r="AP133" s="51">
        <f>IF($B133&lt;=AL$26,[1]!srE2Rng(AO$9,AL133),NA())</f>
        <v>217.12</v>
      </c>
    </row>
    <row r="134" spans="2:42" s="34" customFormat="1">
      <c r="B134" s="48">
        <f>B128*6</f>
        <v>6</v>
      </c>
      <c r="C134" s="99">
        <f t="shared" si="9"/>
        <v>6</v>
      </c>
      <c r="D134" s="51">
        <f>IF($B134&lt;=C$26,[1]!srE2LETe(F$9,C134,$C$6),NA())</f>
        <v>119.116</v>
      </c>
      <c r="E134" s="51">
        <f>IF($B134&lt;=C$26,[1]!srE2LETn(F$9,C134,$C$6),NA())</f>
        <v>0.18687600000000001</v>
      </c>
      <c r="F134" s="51">
        <f>IF($B134&lt;=C$26,[1]!srE2LETt(F$9,C134,$C$6),NA())</f>
        <v>119.302876</v>
      </c>
      <c r="G134" s="51">
        <f>IF($B134&lt;=C$26,[1]!srE2Rng(F$9,C134),NA())</f>
        <v>68.590800000000002</v>
      </c>
      <c r="H134" s="99">
        <f t="shared" si="10"/>
        <v>6</v>
      </c>
      <c r="I134" s="51">
        <f>IF($B134&lt;=H$26,[1]!srE2LETe(K$9,H134,$C$6),NA())</f>
        <v>92.459599999999995</v>
      </c>
      <c r="J134" s="51">
        <f>IF($B134&lt;=H$26,[1]!srE2LETn(K$9,H134,$C$6),NA())</f>
        <v>0.140926</v>
      </c>
      <c r="K134" s="51">
        <f>IF($B134&lt;=H$26,[1]!srE2LETt(K$9,H134,$C$6),NA())</f>
        <v>92.600525999999988</v>
      </c>
      <c r="L134" s="51">
        <f>IF($B134&lt;=H$26,[1]!srE2Rng(K$9,H134),NA())</f>
        <v>69.214799999999997</v>
      </c>
      <c r="M134" s="99">
        <f t="shared" si="11"/>
        <v>6</v>
      </c>
      <c r="N134" s="51">
        <f>IF($B134&lt;=M$26,[1]!srE2LETe(P$9,M134,$C$6),NA())</f>
        <v>66.499200000000002</v>
      </c>
      <c r="O134" s="51">
        <f>IF($B134&lt;=M$26,[1]!srE2LETn(P$9,M134,$C$6),NA())</f>
        <v>6.9518800000000006E-2</v>
      </c>
      <c r="P134" s="51">
        <f>IF($B134&lt;=M$26,[1]!srE2LETt(P$9,M134,$C$6),NA())</f>
        <v>66.568718799999999</v>
      </c>
      <c r="Q134" s="51">
        <f>IF($B134&lt;=M$26,[1]!srE2Rng(P$9,M134),NA())</f>
        <v>61.803199999999997</v>
      </c>
      <c r="R134" s="99">
        <f t="shared" si="12"/>
        <v>6</v>
      </c>
      <c r="S134" s="51">
        <f>IF($B134&lt;=R$26,[1]!srE2LETe(U$9,R134,$C$6),NA())</f>
        <v>36.968800000000002</v>
      </c>
      <c r="T134" s="51">
        <f>IF($B134&lt;=R$26,[1]!srE2LETn(U$9,R134,$C$6),NA())</f>
        <v>3.2392799999999999E-2</v>
      </c>
      <c r="U134" s="51">
        <f>IF($B134&lt;=R$26,[1]!srE2LETt(U$9,R134,$C$6),NA())</f>
        <v>37.001192799999998</v>
      </c>
      <c r="V134" s="51">
        <f>IF($B134&lt;=R$26,[1]!srE2Rng(U$9,R134),NA())</f>
        <v>61.220399999999998</v>
      </c>
      <c r="W134" s="99">
        <f t="shared" si="13"/>
        <v>6</v>
      </c>
      <c r="X134" s="51">
        <f>IF($B134&lt;=W$26,[1]!srE2LETe(Z$9,W134,$C$6),NA())</f>
        <v>12.693999999999999</v>
      </c>
      <c r="Y134" s="51">
        <f>IF($B134&lt;=W$26,[1]!srE2LETn(Z$9,W134,$C$6),NA())</f>
        <v>8.6826000000000004E-3</v>
      </c>
      <c r="Z134" s="51">
        <f>IF($B134&lt;=W$26,[1]!srE2LETt(Z$9,W134,$C$6),NA())</f>
        <v>12.702682600000001</v>
      </c>
      <c r="AA134" s="51">
        <f>IF($B134&lt;=W$26,[1]!srE2Rng(Z$9,W134),NA())</f>
        <v>67.97399999999999</v>
      </c>
      <c r="AB134" s="99">
        <f t="shared" si="14"/>
        <v>6</v>
      </c>
      <c r="AC134" s="51">
        <f>IF($B134&lt;=AB$26,[1]!srE2LETe(AE$9,AB134,$C$6),NA())</f>
        <v>1.8774</v>
      </c>
      <c r="AD134" s="51">
        <f>IF($B134&lt;=AB$26,[1]!srE2LETn(AE$9,AB134,$C$6),NA())</f>
        <v>1.0295199999999999E-3</v>
      </c>
      <c r="AE134" s="51">
        <f>IF($B134&lt;=AB$26,[1]!srE2LETt(AE$9,AB134,$C$6),NA())</f>
        <v>1.8784295199999999</v>
      </c>
      <c r="AF134" s="51">
        <f>IF($B134&lt;=AB$26,[1]!srE2Rng(AE$9,AB134),NA())</f>
        <v>108.16200000000001</v>
      </c>
      <c r="AG134" s="99">
        <f t="shared" si="15"/>
        <v>6</v>
      </c>
      <c r="AH134" s="51">
        <f>IF($B134&lt;=AG$26,[1]!srE2LETe(AJ$9,AG134,$C$6),NA())</f>
        <v>0.20566000000000001</v>
      </c>
      <c r="AI134" s="51">
        <f>IF($B134&lt;=AG$26,[1]!srE2LETn(AJ$9,AG134,$C$6),NA())</f>
        <v>1.1868000000000001E-4</v>
      </c>
      <c r="AJ134" s="51">
        <f>IF($B134&lt;=AG$26,[1]!srE2LETt(AJ$9,AG134,$C$6),NA())</f>
        <v>0.20577867999999999</v>
      </c>
      <c r="AK134" s="51">
        <f>IF($B134&lt;=AG$26,[1]!srE2Rng(AJ$9,AG134),NA())</f>
        <v>296.18199999999996</v>
      </c>
      <c r="AL134" s="99">
        <f t="shared" si="16"/>
        <v>6</v>
      </c>
      <c r="AM134" s="51">
        <f>IF($B134&lt;=AL$26,[1]!srE2LETe(AO$9,AL134,$C$6),NA())</f>
        <v>5.0930000000000003E-2</v>
      </c>
      <c r="AN134" s="51">
        <f>IF($B134&lt;=AL$26,[1]!srE2LETn(AO$9,AL134,$C$6),NA())</f>
        <v>2.7849999999999999E-5</v>
      </c>
      <c r="AO134" s="51">
        <f>IF($B134&lt;=AL$26,[1]!srE2LETt(AO$9,AL134,$C$6),NA())</f>
        <v>5.0957850000000006E-2</v>
      </c>
      <c r="AP134" s="51">
        <f>IF($B134&lt;=AL$26,[1]!srE2Rng(AO$9,AL134),NA())</f>
        <v>295.97000000000003</v>
      </c>
    </row>
    <row r="135" spans="2:42" s="34" customFormat="1">
      <c r="B135" s="48">
        <f>B128*7</f>
        <v>7</v>
      </c>
      <c r="C135" s="99">
        <f t="shared" si="9"/>
        <v>7</v>
      </c>
      <c r="D135" s="51">
        <f>IF($B135&lt;=C$26,[1]!srE2LETe(F$9,C135,$C$6),NA())</f>
        <v>118.07000000000001</v>
      </c>
      <c r="E135" s="51">
        <f>IF($B135&lt;=C$26,[1]!srE2LETn(F$9,C135,$C$6),NA())</f>
        <v>0.163824</v>
      </c>
      <c r="F135" s="51">
        <f>IF($B135&lt;=C$26,[1]!srE2LETt(F$9,C135,$C$6),NA())</f>
        <v>118.233824</v>
      </c>
      <c r="G135" s="51">
        <f>IF($B135&lt;=C$26,[1]!srE2Rng(F$9,C135),NA())</f>
        <v>77.222399999999993</v>
      </c>
      <c r="H135" s="99">
        <f t="shared" si="10"/>
        <v>7</v>
      </c>
      <c r="I135" s="51">
        <f>IF($B135&lt;=H$26,[1]!srE2LETe(K$9,H135,$C$6),NA())</f>
        <v>90.858500000000006</v>
      </c>
      <c r="J135" s="51">
        <f>IF($B135&lt;=H$26,[1]!srE2LETn(K$9,H135,$C$6),NA())</f>
        <v>0.12348000000000001</v>
      </c>
      <c r="K135" s="51">
        <f>IF($B135&lt;=H$26,[1]!srE2LETt(K$9,H135,$C$6),NA())</f>
        <v>90.981980000000007</v>
      </c>
      <c r="L135" s="51">
        <f>IF($B135&lt;=H$26,[1]!srE2Rng(K$9,H135),NA())</f>
        <v>78.456699999999998</v>
      </c>
      <c r="M135" s="99">
        <f t="shared" si="11"/>
        <v>7</v>
      </c>
      <c r="N135" s="51">
        <f>IF($B135&lt;=M$26,[1]!srE2LETe(P$9,M135,$C$6),NA())</f>
        <v>64.585999999999999</v>
      </c>
      <c r="O135" s="51">
        <f>IF($B135&lt;=M$26,[1]!srE2LETn(P$9,M135,$C$6),NA())</f>
        <v>6.0898799999999996E-2</v>
      </c>
      <c r="P135" s="51">
        <f>IF($B135&lt;=M$26,[1]!srE2LETt(P$9,M135,$C$6),NA())</f>
        <v>64.646898800000002</v>
      </c>
      <c r="Q135" s="51">
        <f>IF($B135&lt;=M$26,[1]!srE2Rng(P$9,M135),NA())</f>
        <v>70.743200000000002</v>
      </c>
      <c r="R135" s="99">
        <f t="shared" si="12"/>
        <v>7</v>
      </c>
      <c r="S135" s="51">
        <f>IF($B135&lt;=R$26,[1]!srE2LETe(U$9,R135,$C$6),NA())</f>
        <v>35.473599999999998</v>
      </c>
      <c r="T135" s="51">
        <f>IF($B135&lt;=R$26,[1]!srE2LETn(U$9,R135,$C$6),NA())</f>
        <v>2.8345600000000002E-2</v>
      </c>
      <c r="U135" s="51">
        <f>IF($B135&lt;=R$26,[1]!srE2LETt(U$9,R135,$C$6),NA())</f>
        <v>35.501945599999999</v>
      </c>
      <c r="V135" s="51">
        <f>IF($B135&lt;=R$26,[1]!srE2Rng(U$9,R135),NA())</f>
        <v>71.212799999999987</v>
      </c>
      <c r="W135" s="99">
        <f t="shared" si="13"/>
        <v>7</v>
      </c>
      <c r="X135" s="51">
        <f>IF($B135&lt;=W$26,[1]!srE2LETe(Z$9,W135,$C$6),NA())</f>
        <v>11.788</v>
      </c>
      <c r="Y135" s="51">
        <f>IF($B135&lt;=W$26,[1]!srE2LETn(Z$9,W135,$C$6),NA())</f>
        <v>7.5738000000000003E-3</v>
      </c>
      <c r="Z135" s="51">
        <f>IF($B135&lt;=W$26,[1]!srE2LETt(Z$9,W135,$C$6),NA())</f>
        <v>11.795573800000001</v>
      </c>
      <c r="AA135" s="51">
        <f>IF($B135&lt;=W$26,[1]!srE2Rng(Z$9,W135),NA())</f>
        <v>82.05</v>
      </c>
      <c r="AB135" s="99">
        <f t="shared" si="14"/>
        <v>7</v>
      </c>
      <c r="AC135" s="51">
        <f>IF($B135&lt;=AB$26,[1]!srE2LETe(AE$9,AB135,$C$6),NA())</f>
        <v>1.671</v>
      </c>
      <c r="AD135" s="51">
        <f>IF($B135&lt;=AB$26,[1]!srE2LETn(AE$9,AB135,$C$6),NA())</f>
        <v>8.9848E-4</v>
      </c>
      <c r="AE135" s="51">
        <f>IF($B135&lt;=AB$26,[1]!srE2LETt(AE$9,AB135,$C$6),NA())</f>
        <v>1.6718984800000001</v>
      </c>
      <c r="AF135" s="51">
        <f>IF($B135&lt;=AB$26,[1]!srE2Rng(AE$9,AB135),NA())</f>
        <v>137.506</v>
      </c>
      <c r="AG135" s="99">
        <f t="shared" si="15"/>
        <v>7</v>
      </c>
      <c r="AH135" s="51">
        <f>IF($B135&lt;=AG$26,[1]!srE2LETe(AJ$9,AG135,$C$6),NA())</f>
        <v>0.18293999999999999</v>
      </c>
      <c r="AI135" s="51">
        <f>IF($B135&lt;=AG$26,[1]!srE2LETn(AJ$9,AG135,$C$6),NA())</f>
        <v>1.03336E-4</v>
      </c>
      <c r="AJ135" s="51">
        <f>IF($B135&lt;=AG$26,[1]!srE2LETt(AJ$9,AG135,$C$6),NA())</f>
        <v>0.18304333599999997</v>
      </c>
      <c r="AK135" s="51">
        <f>IF($B135&lt;=AG$26,[1]!srE2Rng(AJ$9,AG135),NA())</f>
        <v>384.94</v>
      </c>
      <c r="AL135" s="99">
        <f t="shared" si="16"/>
        <v>7</v>
      </c>
      <c r="AM135" s="51">
        <f>IF($B135&lt;=AL$26,[1]!srE2LETe(AO$9,AL135,$C$6),NA())</f>
        <v>4.5370000000000001E-2</v>
      </c>
      <c r="AN135" s="51">
        <f>IF($B135&lt;=AL$26,[1]!srE2LETn(AO$9,AL135,$C$6),NA())</f>
        <v>2.4309999999999999E-5</v>
      </c>
      <c r="AO135" s="51">
        <f>IF($B135&lt;=AL$26,[1]!srE2LETt(AO$9,AL135,$C$6),NA())</f>
        <v>4.539431E-2</v>
      </c>
      <c r="AP135" s="51">
        <f>IF($B135&lt;=AL$26,[1]!srE2Rng(AO$9,AL135),NA())</f>
        <v>385.32</v>
      </c>
    </row>
    <row r="136" spans="2:42" s="34" customFormat="1">
      <c r="B136" s="48">
        <f>B128*8</f>
        <v>8</v>
      </c>
      <c r="C136" s="99">
        <f t="shared" si="9"/>
        <v>8</v>
      </c>
      <c r="D136" s="51">
        <f>IF($B136&lt;=C$26,[1]!srE2LETe(F$9,C136,$C$6),NA())</f>
        <v>116.42</v>
      </c>
      <c r="E136" s="51">
        <f>IF($B136&lt;=C$26,[1]!srE2LETn(F$9,C136,$C$6),NA())</f>
        <v>0.14638400000000001</v>
      </c>
      <c r="F136" s="51">
        <f>IF($B136&lt;=C$26,[1]!srE2LETt(F$9,C136,$C$6),NA())</f>
        <v>116.566384</v>
      </c>
      <c r="G136" s="51">
        <f>IF($B136&lt;=C$26,[1]!srE2Rng(F$9,C136),NA())</f>
        <v>85.962800000000001</v>
      </c>
      <c r="H136" s="99">
        <f t="shared" si="10"/>
        <v>8</v>
      </c>
      <c r="I136" s="51">
        <f>IF($B136&lt;=H$26,[1]!srE2LETe(K$9,H136,$C$6),NA())</f>
        <v>89.123599999999996</v>
      </c>
      <c r="J136" s="51">
        <f>IF($B136&lt;=H$26,[1]!srE2LETn(K$9,H136,$C$6),NA())</f>
        <v>0.11008799999999999</v>
      </c>
      <c r="K136" s="51">
        <f>IF($B136&lt;=H$26,[1]!srE2LETt(K$9,H136,$C$6),NA())</f>
        <v>89.233687999999987</v>
      </c>
      <c r="L136" s="51">
        <f>IF($B136&lt;=H$26,[1]!srE2Rng(K$9,H136),NA())</f>
        <v>87.873199999999997</v>
      </c>
      <c r="M136" s="99">
        <f t="shared" si="11"/>
        <v>8</v>
      </c>
      <c r="N136" s="51">
        <f>IF($B136&lt;=M$26,[1]!srE2LETe(P$9,M136,$C$6),NA())</f>
        <v>62.587599999999995</v>
      </c>
      <c r="O136" s="51">
        <f>IF($B136&lt;=M$26,[1]!srE2LETn(P$9,M136,$C$6),NA())</f>
        <v>5.4173199999999998E-2</v>
      </c>
      <c r="P136" s="51">
        <f>IF($B136&lt;=M$26,[1]!srE2LETt(P$9,M136,$C$6),NA())</f>
        <v>62.641773199999996</v>
      </c>
      <c r="Q136" s="51">
        <f>IF($B136&lt;=M$26,[1]!srE2Rng(P$9,M136),NA())</f>
        <v>79.941600000000008</v>
      </c>
      <c r="R136" s="99">
        <f t="shared" si="12"/>
        <v>8</v>
      </c>
      <c r="S136" s="51">
        <f>IF($B136&lt;=R$26,[1]!srE2LETe(U$9,R136,$C$6),NA())</f>
        <v>34.001600000000003</v>
      </c>
      <c r="T136" s="51">
        <f>IF($B136&lt;=R$26,[1]!srE2LETn(U$9,R136,$C$6),NA())</f>
        <v>2.5227200000000002E-2</v>
      </c>
      <c r="U136" s="51">
        <f>IF($B136&lt;=R$26,[1]!srE2LETt(U$9,R136,$C$6),NA())</f>
        <v>34.026827200000007</v>
      </c>
      <c r="V136" s="51">
        <f>IF($B136&lt;=R$26,[1]!srE2Rng(U$9,R136),NA())</f>
        <v>81.634</v>
      </c>
      <c r="W136" s="99">
        <f t="shared" si="13"/>
        <v>8</v>
      </c>
      <c r="X136" s="51">
        <f>IF($B136&lt;=W$26,[1]!srE2LETe(Z$9,W136,$C$6),NA())</f>
        <v>11.012</v>
      </c>
      <c r="Y136" s="51">
        <f>IF($B136&lt;=W$26,[1]!srE2LETn(Z$9,W136,$C$6),NA())</f>
        <v>6.7330000000000003E-3</v>
      </c>
      <c r="Z136" s="51">
        <f>IF($B136&lt;=W$26,[1]!srE2LETt(Z$9,W136,$C$6),NA())</f>
        <v>11.018733000000001</v>
      </c>
      <c r="AA136" s="51">
        <f>IF($B136&lt;=W$26,[1]!srE2Rng(Z$9,W136),NA())</f>
        <v>97.17</v>
      </c>
      <c r="AB136" s="99">
        <f t="shared" si="14"/>
        <v>8</v>
      </c>
      <c r="AC136" s="51">
        <f>IF($B136&lt;=AB$26,[1]!srE2LETe(AE$9,AB136,$C$6),NA())</f>
        <v>1.5054000000000001</v>
      </c>
      <c r="AD136" s="51">
        <f>IF($B136&lt;=AB$26,[1]!srE2LETn(AE$9,AB136,$C$6),NA())</f>
        <v>7.9756E-4</v>
      </c>
      <c r="AE136" s="51">
        <f>IF($B136&lt;=AB$26,[1]!srE2LETt(AE$9,AB136,$C$6),NA())</f>
        <v>1.5061975600000002</v>
      </c>
      <c r="AF136" s="51">
        <f>IF($B136&lt;=AB$26,[1]!srE2Rng(AE$9,AB136),NA())</f>
        <v>170.16399999999999</v>
      </c>
      <c r="AG136" s="99">
        <f t="shared" si="15"/>
        <v>8</v>
      </c>
      <c r="AH136" s="51">
        <f>IF($B136&lt;=AG$26,[1]!srE2LETe(AJ$9,AG136,$C$6),NA())</f>
        <v>0.16526000000000002</v>
      </c>
      <c r="AI136" s="51">
        <f>IF($B136&lt;=AG$26,[1]!srE2LETn(AJ$9,AG136,$C$6),NA())</f>
        <v>9.1728E-5</v>
      </c>
      <c r="AJ136" s="51">
        <f>IF($B136&lt;=AG$26,[1]!srE2LETt(AJ$9,AG136,$C$6),NA())</f>
        <v>0.165351728</v>
      </c>
      <c r="AK136" s="51">
        <f>IF($B136&lt;=AG$26,[1]!srE2Rng(AJ$9,AG136),NA())</f>
        <v>484.07600000000002</v>
      </c>
      <c r="AL136" s="99">
        <f t="shared" si="16"/>
        <v>8</v>
      </c>
      <c r="AM136" s="51">
        <f>IF($B136&lt;=AL$26,[1]!srE2LETe(AO$9,AL136,$C$6),NA())</f>
        <v>4.1009999999999998E-2</v>
      </c>
      <c r="AN136" s="51">
        <f>IF($B136&lt;=AL$26,[1]!srE2LETn(AO$9,AL136,$C$6),NA())</f>
        <v>2.16E-5</v>
      </c>
      <c r="AO136" s="51">
        <f>IF($B136&lt;=AL$26,[1]!srE2LETt(AO$9,AL136,$C$6),NA())</f>
        <v>4.1031599999999994E-2</v>
      </c>
      <c r="AP136" s="51">
        <f>IF($B136&lt;=AL$26,[1]!srE2Rng(AO$9,AL136),NA())</f>
        <v>484.78</v>
      </c>
    </row>
    <row r="137" spans="2:42" s="34" customFormat="1">
      <c r="B137" s="48">
        <f>B128*9</f>
        <v>9</v>
      </c>
      <c r="C137" s="99">
        <f t="shared" si="9"/>
        <v>9</v>
      </c>
      <c r="D137" s="51">
        <f>IF($B137&lt;=C$26,[1]!srE2LETe(F$9,C137,$C$6),NA())</f>
        <v>114.5072</v>
      </c>
      <c r="E137" s="51">
        <f>IF($B137&lt;=C$26,[1]!srE2LETn(F$9,C137,$C$6),NA())</f>
        <v>0.1323888</v>
      </c>
      <c r="F137" s="51">
        <f>IF($B137&lt;=C$26,[1]!srE2LETt(F$9,C137,$C$6),NA())</f>
        <v>114.6395888</v>
      </c>
      <c r="G137" s="51">
        <f>IF($B137&lt;=C$26,[1]!srE2Rng(F$9,C137),NA())</f>
        <v>94.83784</v>
      </c>
      <c r="H137" s="99">
        <f t="shared" si="10"/>
        <v>9</v>
      </c>
      <c r="I137" s="51">
        <f>IF($B137&lt;=H$26,[1]!srE2LETe(K$9,H137,$C$6),NA())</f>
        <v>87.360300000000009</v>
      </c>
      <c r="J137" s="51">
        <f>IF($B137&lt;=H$26,[1]!srE2LETn(K$9,H137,$C$6),NA())</f>
        <v>9.9479200000000004E-2</v>
      </c>
      <c r="K137" s="51">
        <f>IF($B137&lt;=H$26,[1]!srE2LETt(K$9,H137,$C$6),NA())</f>
        <v>87.4597792</v>
      </c>
      <c r="L137" s="51">
        <f>IF($B137&lt;=H$26,[1]!srE2Rng(K$9,H137),NA())</f>
        <v>97.4816</v>
      </c>
      <c r="M137" s="99">
        <f t="shared" si="11"/>
        <v>9</v>
      </c>
      <c r="N137" s="51">
        <f>IF($B137&lt;=M$26,[1]!srE2LETe(P$9,M137,$C$6),NA())</f>
        <v>60.604400000000005</v>
      </c>
      <c r="O137" s="51">
        <f>IF($B137&lt;=M$26,[1]!srE2LETn(P$9,M137,$C$6),NA())</f>
        <v>4.8918400000000001E-2</v>
      </c>
      <c r="P137" s="51">
        <f>IF($B137&lt;=M$26,[1]!srE2LETt(P$9,M137,$C$6),NA())</f>
        <v>60.653318400000003</v>
      </c>
      <c r="Q137" s="51">
        <f>IF($B137&lt;=M$26,[1]!srE2Rng(P$9,M137),NA())</f>
        <v>89.455999999999989</v>
      </c>
      <c r="R137" s="99">
        <f t="shared" si="12"/>
        <v>9</v>
      </c>
      <c r="S137" s="51">
        <f>IF($B137&lt;=R$26,[1]!srE2LETe(U$9,R137,$C$6),NA())</f>
        <v>32.601599999999998</v>
      </c>
      <c r="T137" s="51">
        <f>IF($B137&lt;=R$26,[1]!srE2LETn(U$9,R137,$C$6),NA())</f>
        <v>2.2819200000000001E-2</v>
      </c>
      <c r="U137" s="51">
        <f>IF($B137&lt;=R$26,[1]!srE2LETt(U$9,R137,$C$6),NA())</f>
        <v>32.624419200000006</v>
      </c>
      <c r="V137" s="51">
        <f>IF($B137&lt;=R$26,[1]!srE2Rng(U$9,R137),NA())</f>
        <v>92.56519999999999</v>
      </c>
      <c r="W137" s="99">
        <f t="shared" si="13"/>
        <v>9</v>
      </c>
      <c r="X137" s="51">
        <f>IF($B137&lt;=W$26,[1]!srE2LETe(Z$9,W137,$C$6),NA())</f>
        <v>10.334</v>
      </c>
      <c r="Y137" s="51">
        <f>IF($B137&lt;=W$26,[1]!srE2LETn(Z$9,W137,$C$6),NA())</f>
        <v>6.0688000000000001E-3</v>
      </c>
      <c r="Z137" s="51">
        <f>IF($B137&lt;=W$26,[1]!srE2LETt(Z$9,W137,$C$6),NA())</f>
        <v>10.340068800000001</v>
      </c>
      <c r="AA137" s="51">
        <f>IF($B137&lt;=W$26,[1]!srE2Rng(Z$9,W137),NA())</f>
        <v>113.34399999999999</v>
      </c>
      <c r="AB137" s="99">
        <f t="shared" si="14"/>
        <v>9</v>
      </c>
      <c r="AC137" s="51">
        <f>IF($B137&lt;=AB$26,[1]!srE2LETe(AE$9,AB137,$C$6),NA())</f>
        <v>1.3694</v>
      </c>
      <c r="AD137" s="51">
        <f>IF($B137&lt;=AB$26,[1]!srE2LETn(AE$9,AB137,$C$6),NA())</f>
        <v>7.1747999999999994E-4</v>
      </c>
      <c r="AE137" s="51">
        <f>IF($B137&lt;=AB$26,[1]!srE2LETt(AE$9,AB137,$C$6),NA())</f>
        <v>1.37011748</v>
      </c>
      <c r="AF137" s="51">
        <f>IF($B137&lt;=AB$26,[1]!srE2Rng(AE$9,AB137),NA())</f>
        <v>206.12000000000003</v>
      </c>
      <c r="AG137" s="99">
        <f t="shared" si="15"/>
        <v>9</v>
      </c>
      <c r="AH137" s="51">
        <f>IF($B137&lt;=AG$26,[1]!srE2LETe(AJ$9,AG137,$C$6),NA())</f>
        <v>0.15104000000000001</v>
      </c>
      <c r="AI137" s="51">
        <f>IF($B137&lt;=AG$26,[1]!srE2LETn(AJ$9,AG137,$C$6),NA())</f>
        <v>8.2576000000000004E-5</v>
      </c>
      <c r="AJ137" s="51">
        <f>IF($B137&lt;=AG$26,[1]!srE2LETt(AJ$9,AG137,$C$6),NA())</f>
        <v>0.15112257600000001</v>
      </c>
      <c r="AK137" s="51">
        <f>IF($B137&lt;=AG$26,[1]!srE2Rng(AJ$9,AG137),NA())</f>
        <v>593.30799999999999</v>
      </c>
      <c r="AL137" s="99">
        <f t="shared" si="16"/>
        <v>9</v>
      </c>
      <c r="AM137" s="51">
        <f>IF($B137&lt;=AL$26,[1]!srE2LETe(AO$9,AL137,$C$6),NA())</f>
        <v>3.7490000000000002E-2</v>
      </c>
      <c r="AN137" s="51">
        <f>IF($B137&lt;=AL$26,[1]!srE2LETn(AO$9,AL137,$C$6),NA())</f>
        <v>1.9449999999999998E-5</v>
      </c>
      <c r="AO137" s="51">
        <f>IF($B137&lt;=AL$26,[1]!srE2LETt(AO$9,AL137,$C$6),NA())</f>
        <v>3.750945E-2</v>
      </c>
      <c r="AP137" s="51">
        <f>IF($B137&lt;=AL$26,[1]!srE2Rng(AO$9,AL137),NA())</f>
        <v>594.21</v>
      </c>
    </row>
    <row r="138" spans="2:42" s="34" customFormat="1">
      <c r="B138" s="48">
        <f>B128*10</f>
        <v>10</v>
      </c>
      <c r="C138" s="98">
        <f t="shared" si="9"/>
        <v>10</v>
      </c>
      <c r="D138" s="51">
        <f>IF($B138&lt;=C$26,[1]!srE2LETe(F$9,C138,$C$6),NA())</f>
        <v>112.456</v>
      </c>
      <c r="E138" s="51">
        <f>IF($B138&lt;=C$26,[1]!srE2LETn(F$9,C138,$C$6),NA())</f>
        <v>0.12087999999999999</v>
      </c>
      <c r="F138" s="51">
        <f>IF($B138&lt;=C$26,[1]!srE2LETt(F$9,C138,$C$6),NA())</f>
        <v>112.57688</v>
      </c>
      <c r="G138" s="51">
        <f>IF($B138&lt;=C$26,[1]!srE2Rng(F$9,C138),NA())</f>
        <v>103.8664</v>
      </c>
      <c r="H138" s="98">
        <f t="shared" si="10"/>
        <v>10</v>
      </c>
      <c r="I138" s="51">
        <f>IF($B138&lt;=H$26,[1]!srE2LETe(K$9,H138,$C$6),NA())</f>
        <v>85.640999999999991</v>
      </c>
      <c r="J138" s="51">
        <f>IF($B138&lt;=H$26,[1]!srE2LETn(K$9,H138,$C$6),NA())</f>
        <v>9.0881000000000003E-2</v>
      </c>
      <c r="K138" s="51">
        <f>IF($B138&lt;=H$26,[1]!srE2LETt(K$9,H138,$C$6),NA())</f>
        <v>85.731881000000001</v>
      </c>
      <c r="L138" s="51">
        <f>IF($B138&lt;=H$26,[1]!srE2Rng(K$9,H138),NA())</f>
        <v>107.29300000000001</v>
      </c>
      <c r="M138" s="98">
        <f t="shared" si="11"/>
        <v>10</v>
      </c>
      <c r="N138" s="51">
        <f>IF($B138&lt;=M$26,[1]!srE2LETe(P$9,M138,$C$6),NA())</f>
        <v>58.675999999999995</v>
      </c>
      <c r="O138" s="51">
        <f>IF($B138&lt;=M$26,[1]!srE2LETn(P$9,M138,$C$6),NA())</f>
        <v>4.4639999999999999E-2</v>
      </c>
      <c r="P138" s="51">
        <f>IF($B138&lt;=M$26,[1]!srE2LETt(P$9,M138,$C$6),NA())</f>
        <v>58.720639999999996</v>
      </c>
      <c r="Q138" s="51">
        <f>IF($B138&lt;=M$26,[1]!srE2Rng(P$9,M138),NA())</f>
        <v>99.281999999999996</v>
      </c>
      <c r="R138" s="98">
        <f t="shared" si="12"/>
        <v>10</v>
      </c>
      <c r="S138" s="51">
        <f>IF($B138&lt;=R$26,[1]!srE2LETe(U$9,R138,$C$6),NA())</f>
        <v>31.263999999999999</v>
      </c>
      <c r="T138" s="51">
        <f>IF($B138&lt;=R$26,[1]!srE2LETn(U$9,R138,$C$6),NA())</f>
        <v>2.0787999999999997E-2</v>
      </c>
      <c r="U138" s="51">
        <f>IF($B138&lt;=R$26,[1]!srE2LETt(U$9,R138,$C$6),NA())</f>
        <v>31.284787999999999</v>
      </c>
      <c r="V138" s="51">
        <f>IF($B138&lt;=R$26,[1]!srE2Rng(U$9,R138),NA())</f>
        <v>103.9</v>
      </c>
      <c r="W138" s="98">
        <f t="shared" si="13"/>
        <v>10</v>
      </c>
      <c r="X138" s="51">
        <f>IF($B138&lt;=W$26,[1]!srE2LETe(Z$9,W138,$C$6),NA())</f>
        <v>9.74</v>
      </c>
      <c r="Y138" s="51">
        <f>IF($B138&lt;=W$26,[1]!srE2LETn(Z$9,W138,$C$6),NA())</f>
        <v>5.5240000000000003E-3</v>
      </c>
      <c r="Z138" s="51">
        <f>IF($B138&lt;=W$26,[1]!srE2LETt(Z$9,W138,$C$6),NA())</f>
        <v>9.7455239999999996</v>
      </c>
      <c r="AA138" s="51">
        <f>IF($B138&lt;=W$26,[1]!srE2Rng(Z$9,W138),NA())</f>
        <v>130.47</v>
      </c>
      <c r="AB138" s="98">
        <f t="shared" si="14"/>
        <v>10</v>
      </c>
      <c r="AC138" s="51">
        <f>IF($B138&lt;=AB$26,[1]!srE2LETe(AE$9,AB138,$C$6),NA())</f>
        <v>1.2569999999999999</v>
      </c>
      <c r="AD138" s="51">
        <f>IF($B138&lt;=AB$26,[1]!srE2LETn(AE$9,AB138,$C$6),NA())</f>
        <v>6.5240000000000003E-4</v>
      </c>
      <c r="AE138" s="51">
        <f>IF($B138&lt;=AB$26,[1]!srE2LETt(AE$9,AB138,$C$6),NA())</f>
        <v>1.2576524</v>
      </c>
      <c r="AF138" s="51">
        <f>IF($B138&lt;=AB$26,[1]!srE2Rng(AE$9,AB138),NA())</f>
        <v>245.35</v>
      </c>
      <c r="AG138" s="98">
        <f t="shared" si="15"/>
        <v>10</v>
      </c>
      <c r="AH138" s="51">
        <f>IF($B138&lt;=AG$26,[1]!srE2LETe(AJ$9,AG138,$C$6),NA())</f>
        <v>0.13919999999999999</v>
      </c>
      <c r="AI138" s="51">
        <f>IF($B138&lt;=AG$26,[1]!srE2LETn(AJ$9,AG138,$C$6),NA())</f>
        <v>7.5069999999999998E-5</v>
      </c>
      <c r="AJ138" s="51">
        <f>IF($B138&lt;=AG$26,[1]!srE2LETt(AJ$9,AG138,$C$6),NA())</f>
        <v>0.13927507</v>
      </c>
      <c r="AK138" s="51">
        <f>IF($B138&lt;=AG$26,[1]!srE2Rng(AJ$9,AG138),NA())</f>
        <v>711.68</v>
      </c>
      <c r="AL138" s="98">
        <f t="shared" si="16"/>
        <v>10</v>
      </c>
      <c r="AM138" s="51">
        <f>IF($B138&lt;=AL$26,[1]!srE2LETe(AO$9,AL138,$C$6),NA())</f>
        <v>3.458E-2</v>
      </c>
      <c r="AN138" s="51">
        <f>IF($B138&lt;=AL$26,[1]!srE2LETn(AO$9,AL138,$C$6),NA())</f>
        <v>1.772E-5</v>
      </c>
      <c r="AO138" s="51">
        <f>IF($B138&lt;=AL$26,[1]!srE2LETt(AO$9,AL138,$C$6),NA())</f>
        <v>3.4597719999999998E-2</v>
      </c>
      <c r="AP138" s="51">
        <f>IF($B138&lt;=AL$26,[1]!srE2Rng(AO$9,AL138),NA())</f>
        <v>713.38</v>
      </c>
    </row>
    <row r="139" spans="2:42" s="34" customFormat="1">
      <c r="B139" s="48">
        <f>B138*1.5</f>
        <v>15</v>
      </c>
      <c r="C139" s="98" t="e">
        <f t="shared" si="9"/>
        <v>#N/A</v>
      </c>
      <c r="D139" s="51" t="e">
        <f>IF($B139&lt;=C$26,[1]!srE2LETe(F$9,C139,$C$6),NA())</f>
        <v>#N/A</v>
      </c>
      <c r="E139" s="51" t="e">
        <f>IF($B139&lt;=C$26,[1]!srE2LETn(F$9,C139,$C$6),NA())</f>
        <v>#N/A</v>
      </c>
      <c r="F139" s="51" t="e">
        <f>IF($B139&lt;=C$26,[1]!srE2LETt(F$9,C139,$C$6),NA())</f>
        <v>#N/A</v>
      </c>
      <c r="G139" s="51" t="e">
        <f>IF($B139&lt;=C$26,[1]!srE2Rng(F$9,C139),NA())</f>
        <v>#N/A</v>
      </c>
      <c r="H139" s="98">
        <f t="shared" si="10"/>
        <v>15</v>
      </c>
      <c r="I139" s="51">
        <f>IF($B139&lt;=H$26,[1]!srE2LETe(K$9,H139,$C$6),NA())</f>
        <v>77.903999999999996</v>
      </c>
      <c r="J139" s="51">
        <f>IF($B139&lt;=H$26,[1]!srE2LETn(K$9,H139,$C$6),NA())</f>
        <v>6.3912800000000006E-2</v>
      </c>
      <c r="K139" s="51">
        <f>IF($B139&lt;=H$26,[1]!srE2LETt(K$9,H139,$C$6),NA())</f>
        <v>77.967912799999993</v>
      </c>
      <c r="L139" s="51">
        <f>IF($B139&lt;=H$26,[1]!srE2Rng(K$9,H139),NA())</f>
        <v>159.28039999999999</v>
      </c>
      <c r="M139" s="98">
        <f t="shared" si="11"/>
        <v>15</v>
      </c>
      <c r="N139" s="51">
        <f>IF($B139&lt;=M$26,[1]!srE2LETe(P$9,M139,$C$6),NA())</f>
        <v>50.380399999999995</v>
      </c>
      <c r="O139" s="51">
        <f>IF($B139&lt;=M$26,[1]!srE2LETn(P$9,M139,$C$6),NA())</f>
        <v>3.1329199999999995E-2</v>
      </c>
      <c r="P139" s="51">
        <f>IF($B139&lt;=M$26,[1]!srE2LETt(P$9,M139,$C$6),NA())</f>
        <v>50.411729199999996</v>
      </c>
      <c r="Q139" s="51">
        <f>IF($B139&lt;=M$26,[1]!srE2Rng(P$9,M139),NA())</f>
        <v>153.33000000000001</v>
      </c>
      <c r="R139" s="98">
        <f t="shared" si="12"/>
        <v>15</v>
      </c>
      <c r="S139" s="51">
        <f>IF($B139&lt;=R$26,[1]!srE2LETe(U$9,R139,$C$6),NA())</f>
        <v>25.655999999999999</v>
      </c>
      <c r="T139" s="51">
        <f>IF($B139&lt;=R$26,[1]!srE2LETn(U$9,R139,$C$6),NA())</f>
        <v>1.4532000000000002E-2</v>
      </c>
      <c r="U139" s="51">
        <f>IF($B139&lt;=R$26,[1]!srE2LETt(U$9,R139,$C$6),NA())</f>
        <v>25.670531999999998</v>
      </c>
      <c r="V139" s="51">
        <f>IF($B139&lt;=R$26,[1]!srE2Rng(U$9,R139),NA())</f>
        <v>168.01599999999999</v>
      </c>
      <c r="W139" s="98">
        <f t="shared" si="13"/>
        <v>15</v>
      </c>
      <c r="X139" s="51">
        <f>IF($B139&lt;=W$26,[1]!srE2LETe(Z$9,W139,$C$6),NA())</f>
        <v>7.601</v>
      </c>
      <c r="Y139" s="51">
        <f>IF($B139&lt;=W$26,[1]!srE2LETn(Z$9,W139,$C$6),NA())</f>
        <v>3.8549999999999999E-3</v>
      </c>
      <c r="Z139" s="51">
        <f>IF($B139&lt;=W$26,[1]!srE2LETt(Z$9,W139,$C$6),NA())</f>
        <v>7.6048549999999997</v>
      </c>
      <c r="AA139" s="51">
        <f>IF($B139&lt;=W$26,[1]!srE2Rng(Z$9,W139),NA())</f>
        <v>231.37</v>
      </c>
      <c r="AB139" s="98">
        <f t="shared" si="14"/>
        <v>15</v>
      </c>
      <c r="AC139" s="51">
        <f>IF($B139&lt;=AB$26,[1]!srE2LETe(AE$9,AB139,$C$6),NA())</f>
        <v>0.90600000000000003</v>
      </c>
      <c r="AD139" s="51">
        <f>IF($B139&lt;=AB$26,[1]!srE2LETn(AE$9,AB139,$C$6),NA())</f>
        <v>4.5399999999999998E-4</v>
      </c>
      <c r="AE139" s="51">
        <f>IF($B139&lt;=AB$26,[1]!srE2LETt(AE$9,AB139,$C$6),NA())</f>
        <v>0.90645399999999998</v>
      </c>
      <c r="AF139" s="51">
        <f>IF($B139&lt;=AB$26,[1]!srE2Rng(AE$9,AB139),NA())</f>
        <v>491.17</v>
      </c>
      <c r="AG139" s="98">
        <f t="shared" si="15"/>
        <v>15</v>
      </c>
      <c r="AH139" s="51">
        <f>IF($B139&lt;=AG$26,[1]!srE2LETe(AJ$9,AG139,$C$6),NA())</f>
        <v>0.1016</v>
      </c>
      <c r="AI139" s="51">
        <f>IF($B139&lt;=AG$26,[1]!srE2LETn(AJ$9,AG139,$C$6),NA())</f>
        <v>5.2169999999999997E-5</v>
      </c>
      <c r="AJ139" s="51">
        <f>IF($B139&lt;=AG$26,[1]!srE2LETt(AJ$9,AG139,$C$6),NA())</f>
        <v>0.10165217</v>
      </c>
      <c r="AK139" s="51">
        <f>IF($B139&lt;=AG$26,[1]!srE2Rng(AJ$9,AG139),NA())</f>
        <v>1450</v>
      </c>
      <c r="AL139" s="98">
        <f t="shared" si="16"/>
        <v>15</v>
      </c>
      <c r="AM139" s="51">
        <f>IF($B139&lt;=AL$26,[1]!srE2LETe(AO$9,AL139,$C$6),NA())</f>
        <v>2.5260000000000001E-2</v>
      </c>
      <c r="AN139" s="51">
        <f>IF($B139&lt;=AL$26,[1]!srE2LETn(AO$9,AL139,$C$6),NA())</f>
        <v>1.234E-5</v>
      </c>
      <c r="AO139" s="51">
        <f>IF($B139&lt;=AL$26,[1]!srE2LETt(AO$9,AL139,$C$6),NA())</f>
        <v>2.5272340000000001E-2</v>
      </c>
      <c r="AP139" s="51">
        <f>IF($B139&lt;=AL$26,[1]!srE2Rng(AO$9,AL139),NA())</f>
        <v>1450</v>
      </c>
    </row>
    <row r="140" spans="2:42" s="34" customFormat="1">
      <c r="B140" s="48">
        <f>B138*2</f>
        <v>20</v>
      </c>
      <c r="C140" s="98" t="e">
        <f t="shared" si="9"/>
        <v>#N/A</v>
      </c>
      <c r="D140" s="51" t="e">
        <f>IF($B140&lt;=C$26,[1]!srE2LETe(F$9,C140,$C$6),NA())</f>
        <v>#N/A</v>
      </c>
      <c r="E140" s="51" t="e">
        <f>IF($B140&lt;=C$26,[1]!srE2LETn(F$9,C140,$C$6),NA())</f>
        <v>#N/A</v>
      </c>
      <c r="F140" s="51" t="e">
        <f>IF($B140&lt;=C$26,[1]!srE2LETt(F$9,C140,$C$6),NA())</f>
        <v>#N/A</v>
      </c>
      <c r="G140" s="51" t="e">
        <f>IF($B140&lt;=C$26,[1]!srE2Rng(F$9,C140),NA())</f>
        <v>#N/A</v>
      </c>
      <c r="H140" s="98" t="e">
        <f t="shared" si="10"/>
        <v>#N/A</v>
      </c>
      <c r="I140" s="51" t="e">
        <f>IF($B140&lt;=H$26,[1]!srE2LETe(K$9,H140,$C$6),NA())</f>
        <v>#N/A</v>
      </c>
      <c r="J140" s="51" t="e">
        <f>IF($B140&lt;=H$26,[1]!srE2LETn(K$9,H140,$C$6),NA())</f>
        <v>#N/A</v>
      </c>
      <c r="K140" s="51" t="e">
        <f>IF($B140&lt;=H$26,[1]!srE2LETt(K$9,H140,$C$6),NA())</f>
        <v>#N/A</v>
      </c>
      <c r="L140" s="51" t="e">
        <f>IF($B140&lt;=H$26,[1]!srE2Rng(K$9,H140),NA())</f>
        <v>#N/A</v>
      </c>
      <c r="M140" s="98">
        <f t="shared" si="11"/>
        <v>20</v>
      </c>
      <c r="N140" s="51">
        <f>IF($B140&lt;=M$26,[1]!srE2LETe(P$9,M140,$C$6),NA())</f>
        <v>44.043199999999999</v>
      </c>
      <c r="O140" s="51">
        <f>IF($B140&lt;=M$26,[1]!srE2LETn(P$9,M140,$C$6),NA())</f>
        <v>2.4303199999999997E-2</v>
      </c>
      <c r="P140" s="51">
        <f>IF($B140&lt;=M$26,[1]!srE2LETt(P$9,M140,$C$6),NA())</f>
        <v>44.067503199999997</v>
      </c>
      <c r="Q140" s="51">
        <f>IF($B140&lt;=M$26,[1]!srE2Rng(P$9,M140),NA())</f>
        <v>215.61760000000001</v>
      </c>
      <c r="R140" s="98">
        <f t="shared" si="12"/>
        <v>20</v>
      </c>
      <c r="S140" s="51">
        <f>IF($B140&lt;=R$26,[1]!srE2LETe(U$9,R140,$C$6),NA())</f>
        <v>21.606000000000002</v>
      </c>
      <c r="T140" s="51">
        <f>IF($B140&lt;=R$26,[1]!srE2LETn(U$9,R140,$C$6),NA())</f>
        <v>1.1253999999999998E-2</v>
      </c>
      <c r="U140" s="51">
        <f>IF($B140&lt;=R$26,[1]!srE2LETt(U$9,R140,$C$6),NA())</f>
        <v>21.617254000000003</v>
      </c>
      <c r="V140" s="51">
        <f>IF($B140&lt;=R$26,[1]!srE2Rng(U$9,R140),NA())</f>
        <v>245.08800000000002</v>
      </c>
      <c r="W140" s="98">
        <f t="shared" si="13"/>
        <v>20</v>
      </c>
      <c r="X140" s="51">
        <f>IF($B140&lt;=W$26,[1]!srE2LETe(Z$9,W140,$C$6),NA())</f>
        <v>6.27</v>
      </c>
      <c r="Y140" s="51">
        <f>IF($B140&lt;=W$26,[1]!srE2LETn(Z$9,W140,$C$6),NA())</f>
        <v>2.983E-3</v>
      </c>
      <c r="Z140" s="51">
        <f>IF($B140&lt;=W$26,[1]!srE2LETt(Z$9,W140,$C$6),NA())</f>
        <v>6.272983</v>
      </c>
      <c r="AA140" s="51">
        <f>IF($B140&lt;=W$26,[1]!srE2Rng(Z$9,W140),NA())</f>
        <v>356.72</v>
      </c>
      <c r="AB140" s="98">
        <f t="shared" si="14"/>
        <v>20</v>
      </c>
      <c r="AC140" s="51">
        <f>IF($B140&lt;=AB$26,[1]!srE2LETe(AE$9,AB140,$C$6),NA())</f>
        <v>0.72209999999999996</v>
      </c>
      <c r="AD140" s="51">
        <f>IF($B140&lt;=AB$26,[1]!srE2LETn(AE$9,AB140,$C$6),NA())</f>
        <v>3.5143999999999996E-4</v>
      </c>
      <c r="AE140" s="51">
        <f>IF($B140&lt;=AB$26,[1]!srE2LETt(AE$9,AB140,$C$6),NA())</f>
        <v>0.72245143999999994</v>
      </c>
      <c r="AF140" s="51">
        <f>IF($B140&lt;=AB$26,[1]!srE2Rng(AE$9,AB140),NA())</f>
        <v>814.62000000000012</v>
      </c>
      <c r="AG140" s="98">
        <f t="shared" si="15"/>
        <v>20</v>
      </c>
      <c r="AH140" s="51">
        <f>IF($B140&lt;=AG$26,[1]!srE2LETe(AJ$9,AG140,$C$6),NA())</f>
        <v>8.1030000000000005E-2</v>
      </c>
      <c r="AI140" s="51">
        <f>IF($B140&lt;=AG$26,[1]!srE2LETn(AJ$9,AG140,$C$6),NA())</f>
        <v>4.0250000000000003E-5</v>
      </c>
      <c r="AJ140" s="51">
        <f>IF($B140&lt;=AG$26,[1]!srE2LETt(AJ$9,AG140,$C$6),NA())</f>
        <v>8.107025000000001E-2</v>
      </c>
      <c r="AK140" s="51">
        <f>IF($B140&lt;=AG$26,[1]!srE2Rng(AJ$9,AG140),NA())</f>
        <v>2400</v>
      </c>
      <c r="AL140" s="98">
        <f t="shared" si="16"/>
        <v>20</v>
      </c>
      <c r="AM140" s="51">
        <f>IF($B140&lt;=AL$26,[1]!srE2LETe(AO$9,AL140,$C$6),NA())</f>
        <v>2.017E-2</v>
      </c>
      <c r="AN140" s="51">
        <f>IF($B140&lt;=AL$26,[1]!srE2LETn(AO$9,AL140,$C$6),NA())</f>
        <v>9.5380000000000008E-6</v>
      </c>
      <c r="AO140" s="51">
        <f>IF($B140&lt;=AL$26,[1]!srE2LETt(AO$9,AL140,$C$6),NA())</f>
        <v>2.0179538E-2</v>
      </c>
      <c r="AP140" s="51">
        <f>IF($B140&lt;=AL$26,[1]!srE2Rng(AO$9,AL140),NA())</f>
        <v>2410</v>
      </c>
    </row>
    <row r="141" spans="2:42" s="34" customFormat="1">
      <c r="B141" s="48">
        <f>B138*2.5</f>
        <v>25</v>
      </c>
      <c r="C141" s="98" t="e">
        <f t="shared" si="9"/>
        <v>#N/A</v>
      </c>
      <c r="D141" s="51" t="e">
        <f>IF($B141&lt;=C$26,[1]!srE2LETe(F$9,C141,$C$6),NA())</f>
        <v>#N/A</v>
      </c>
      <c r="E141" s="51" t="e">
        <f>IF($B141&lt;=C$26,[1]!srE2LETn(F$9,C141,$C$6),NA())</f>
        <v>#N/A</v>
      </c>
      <c r="F141" s="51" t="e">
        <f>IF($B141&lt;=C$26,[1]!srE2LETt(F$9,C141,$C$6),NA())</f>
        <v>#N/A</v>
      </c>
      <c r="G141" s="51" t="e">
        <f>IF($B141&lt;=C$26,[1]!srE2Rng(F$9,C141),NA())</f>
        <v>#N/A</v>
      </c>
      <c r="H141" s="98" t="e">
        <f t="shared" si="10"/>
        <v>#N/A</v>
      </c>
      <c r="I141" s="51" t="e">
        <f>IF($B141&lt;=H$26,[1]!srE2LETe(K$9,H141,$C$6),NA())</f>
        <v>#N/A</v>
      </c>
      <c r="J141" s="51" t="e">
        <f>IF($B141&lt;=H$26,[1]!srE2LETn(K$9,H141,$C$6),NA())</f>
        <v>#N/A</v>
      </c>
      <c r="K141" s="51" t="e">
        <f>IF($B141&lt;=H$26,[1]!srE2LETt(K$9,H141,$C$6),NA())</f>
        <v>#N/A</v>
      </c>
      <c r="L141" s="51" t="e">
        <f>IF($B141&lt;=H$26,[1]!srE2Rng(K$9,H141),NA())</f>
        <v>#N/A</v>
      </c>
      <c r="M141" s="98">
        <f t="shared" si="11"/>
        <v>25</v>
      </c>
      <c r="N141" s="51">
        <f>IF($B141&lt;=M$26,[1]!srE2LETe(P$9,M141,$C$6),NA())</f>
        <v>39.118000000000002</v>
      </c>
      <c r="O141" s="51">
        <f>IF($B141&lt;=M$26,[1]!srE2LETn(P$9,M141,$C$6),NA())</f>
        <v>1.9963999999999999E-2</v>
      </c>
      <c r="P141" s="51">
        <f>IF($B141&lt;=M$26,[1]!srE2LETt(P$9,M141,$C$6),NA())</f>
        <v>39.137964000000004</v>
      </c>
      <c r="Q141" s="51">
        <f>IF($B141&lt;=M$26,[1]!srE2Rng(P$9,M141),NA())</f>
        <v>286.392</v>
      </c>
      <c r="R141" s="98">
        <f t="shared" si="12"/>
        <v>25</v>
      </c>
      <c r="S141" s="51">
        <f>IF($B141&lt;=R$26,[1]!srE2LETe(U$9,R141,$C$6),NA())</f>
        <v>18.782</v>
      </c>
      <c r="T141" s="51">
        <f>IF($B141&lt;=R$26,[1]!srE2LETn(U$9,R141,$C$6),NA())</f>
        <v>9.2524000000000009E-3</v>
      </c>
      <c r="U141" s="51">
        <f>IF($B141&lt;=R$26,[1]!srE2LETt(U$9,R141,$C$6),NA())</f>
        <v>18.791252399999998</v>
      </c>
      <c r="V141" s="51">
        <f>IF($B141&lt;=R$26,[1]!srE2Rng(U$9,R141),NA())</f>
        <v>335.7</v>
      </c>
      <c r="W141" s="98">
        <f t="shared" si="13"/>
        <v>25</v>
      </c>
      <c r="X141" s="51">
        <f>IF($B141&lt;=W$26,[1]!srE2LETe(Z$9,W141,$C$6),NA())</f>
        <v>5.3789999999999996</v>
      </c>
      <c r="Y141" s="51">
        <f>IF($B141&lt;=W$26,[1]!srE2LETn(Z$9,W141,$C$6),NA())</f>
        <v>2.4429999999999999E-3</v>
      </c>
      <c r="Z141" s="51">
        <f>IF($B141&lt;=W$26,[1]!srE2LETt(Z$9,W141,$C$6),NA())</f>
        <v>5.381443</v>
      </c>
      <c r="AA141" s="51">
        <f>IF($B141&lt;=W$26,[1]!srE2Rng(Z$9,W141),NA())</f>
        <v>505.52</v>
      </c>
      <c r="AB141" s="98">
        <f t="shared" si="14"/>
        <v>25</v>
      </c>
      <c r="AC141" s="51">
        <f>IF($B141&lt;=AB$26,[1]!srE2LETe(AE$9,AB141,$C$6),NA())</f>
        <v>0.60470000000000002</v>
      </c>
      <c r="AD141" s="51">
        <f>IF($B141&lt;=AB$26,[1]!srE2LETn(AE$9,AB141,$C$6),NA())</f>
        <v>2.8679999999999998E-4</v>
      </c>
      <c r="AE141" s="51">
        <f>IF($B141&lt;=AB$26,[1]!srE2LETt(AE$9,AB141,$C$6),NA())</f>
        <v>0.60498680000000005</v>
      </c>
      <c r="AF141" s="51">
        <f>IF($B141&lt;=AB$26,[1]!srE2Rng(AE$9,AB141),NA())</f>
        <v>1210</v>
      </c>
      <c r="AG141" s="98">
        <f t="shared" si="15"/>
        <v>25</v>
      </c>
      <c r="AH141" s="51">
        <f>IF($B141&lt;=AG$26,[1]!srE2LETe(AJ$9,AG141,$C$6),NA())</f>
        <v>6.7960000000000007E-2</v>
      </c>
      <c r="AI141" s="51">
        <f>IF($B141&lt;=AG$26,[1]!srE2LETn(AJ$9,AG141,$C$6),NA())</f>
        <v>3.29E-5</v>
      </c>
      <c r="AJ141" s="51">
        <f>IF($B141&lt;=AG$26,[1]!srE2LETt(AJ$9,AG141,$C$6),NA())</f>
        <v>6.7992900000000009E-2</v>
      </c>
      <c r="AK141" s="51">
        <f>IF($B141&lt;=AG$26,[1]!srE2Rng(AJ$9,AG141),NA())</f>
        <v>3560</v>
      </c>
      <c r="AL141" s="98">
        <f t="shared" si="16"/>
        <v>25</v>
      </c>
      <c r="AM141" s="51">
        <f>IF($B141&lt;=AL$26,[1]!srE2LETe(AO$9,AL141,$C$6),NA())</f>
        <v>1.6920000000000001E-2</v>
      </c>
      <c r="AN141" s="51">
        <f>IF($B141&lt;=AL$26,[1]!srE2LETn(AO$9,AL141,$C$6),NA())</f>
        <v>7.8059999999999995E-6</v>
      </c>
      <c r="AO141" s="51">
        <f>IF($B141&lt;=AL$26,[1]!srE2LETt(AO$9,AL141,$C$6),NA())</f>
        <v>1.6927806E-2</v>
      </c>
      <c r="AP141" s="51">
        <f>IF($B141&lt;=AL$26,[1]!srE2Rng(AO$9,AL141),NA())</f>
        <v>3570</v>
      </c>
    </row>
    <row r="142" spans="2:42" s="34" customFormat="1">
      <c r="B142" s="48">
        <f>B138*3</f>
        <v>30</v>
      </c>
      <c r="C142" s="98" t="e">
        <f t="shared" si="9"/>
        <v>#N/A</v>
      </c>
      <c r="D142" s="51" t="e">
        <f>IF($B142&lt;=C$26,[1]!srE2LETe(F$9,C142,$C$6),NA())</f>
        <v>#N/A</v>
      </c>
      <c r="E142" s="51" t="e">
        <f>IF($B142&lt;=C$26,[1]!srE2LETn(F$9,C142,$C$6),NA())</f>
        <v>#N/A</v>
      </c>
      <c r="F142" s="51" t="e">
        <f>IF($B142&lt;=C$26,[1]!srE2LETt(F$9,C142,$C$6),NA())</f>
        <v>#N/A</v>
      </c>
      <c r="G142" s="51" t="e">
        <f>IF($B142&lt;=C$26,[1]!srE2Rng(F$9,C142),NA())</f>
        <v>#N/A</v>
      </c>
      <c r="H142" s="98" t="e">
        <f t="shared" si="10"/>
        <v>#N/A</v>
      </c>
      <c r="I142" s="51" t="e">
        <f>IF($B142&lt;=H$26,[1]!srE2LETe(K$9,H142,$C$6),NA())</f>
        <v>#N/A</v>
      </c>
      <c r="J142" s="51" t="e">
        <f>IF($B142&lt;=H$26,[1]!srE2LETn(K$9,H142,$C$6),NA())</f>
        <v>#N/A</v>
      </c>
      <c r="K142" s="51" t="e">
        <f>IF($B142&lt;=H$26,[1]!srE2LETt(K$9,H142,$C$6),NA())</f>
        <v>#N/A</v>
      </c>
      <c r="L142" s="51" t="e">
        <f>IF($B142&lt;=H$26,[1]!srE2Rng(K$9,H142),NA())</f>
        <v>#N/A</v>
      </c>
      <c r="M142" s="98">
        <f t="shared" si="11"/>
        <v>30</v>
      </c>
      <c r="N142" s="51">
        <f>IF($B142&lt;=M$26,[1]!srE2LETe(P$9,M142,$C$6),NA())</f>
        <v>35.227599999999995</v>
      </c>
      <c r="O142" s="51">
        <f>IF($B142&lt;=M$26,[1]!srE2LETn(P$9,M142,$C$6),NA())</f>
        <v>1.6994800000000001E-2</v>
      </c>
      <c r="P142" s="51">
        <f>IF($B142&lt;=M$26,[1]!srE2LETt(P$9,M142,$C$6),NA())</f>
        <v>35.244594800000002</v>
      </c>
      <c r="Q142" s="51">
        <f>IF($B142&lt;=M$26,[1]!srE2Rng(P$9,M142),NA())</f>
        <v>365.5992</v>
      </c>
      <c r="R142" s="98">
        <f t="shared" si="12"/>
        <v>30</v>
      </c>
      <c r="S142" s="51">
        <f>IF($B142&lt;=R$26,[1]!srE2LETe(U$9,R142,$C$6),NA())</f>
        <v>16.8</v>
      </c>
      <c r="T142" s="51">
        <f>IF($B142&lt;=R$26,[1]!srE2LETn(U$9,R142,$C$6),NA())</f>
        <v>7.8484800000000014E-3</v>
      </c>
      <c r="U142" s="51">
        <f>IF($B142&lt;=R$26,[1]!srE2LETt(U$9,R142,$C$6),NA())</f>
        <v>16.807848480000001</v>
      </c>
      <c r="V142" s="51">
        <f>IF($B142&lt;=R$26,[1]!srE2Rng(U$9,R142),NA())</f>
        <v>437.49079999999998</v>
      </c>
      <c r="W142" s="98">
        <f t="shared" si="13"/>
        <v>30</v>
      </c>
      <c r="X142" s="51">
        <f>IF($B142&lt;=W$26,[1]!srE2LETe(Z$9,W142,$C$6),NA())</f>
        <v>4.7690000000000001</v>
      </c>
      <c r="Y142" s="51">
        <f>IF($B142&lt;=W$26,[1]!srE2LETn(Z$9,W142,$C$6),NA())</f>
        <v>2.0739999999999999E-3</v>
      </c>
      <c r="Z142" s="51">
        <f>IF($B142&lt;=W$26,[1]!srE2LETt(Z$9,W142,$C$6),NA())</f>
        <v>4.7710740000000005</v>
      </c>
      <c r="AA142" s="51">
        <f>IF($B142&lt;=W$26,[1]!srE2Rng(Z$9,W142),NA())</f>
        <v>676.03</v>
      </c>
      <c r="AB142" s="98">
        <f t="shared" si="14"/>
        <v>30</v>
      </c>
      <c r="AC142" s="51">
        <f>IF($B142&lt;=AB$26,[1]!srE2LETe(AE$9,AB142,$C$6),NA())</f>
        <v>0.52415999999999996</v>
      </c>
      <c r="AD142" s="51">
        <f>IF($B142&lt;=AB$26,[1]!srE2LETn(AE$9,AB142,$C$6),NA())</f>
        <v>2.4356000000000001E-4</v>
      </c>
      <c r="AE142" s="51">
        <f>IF($B142&lt;=AB$26,[1]!srE2LETt(AE$9,AB142,$C$6),NA())</f>
        <v>0.52440355999999999</v>
      </c>
      <c r="AF142" s="51">
        <f>IF($B142&lt;=AB$26,[1]!srE2Rng(AE$9,AB142),NA())</f>
        <v>1670</v>
      </c>
      <c r="AG142" s="98">
        <f t="shared" si="15"/>
        <v>30</v>
      </c>
      <c r="AH142" s="51">
        <f>IF($B142&lt;=AG$26,[1]!srE2LETe(AJ$9,AG142,$C$6),NA())</f>
        <v>5.8869999999999999E-2</v>
      </c>
      <c r="AI142" s="51">
        <f>IF($B142&lt;=AG$26,[1]!srE2LETn(AJ$9,AG142,$C$6),NA())</f>
        <v>2.7900000000000001E-5</v>
      </c>
      <c r="AJ142" s="51">
        <f>IF($B142&lt;=AG$26,[1]!srE2LETt(AJ$9,AG142,$C$6),NA())</f>
        <v>5.8897899999999996E-2</v>
      </c>
      <c r="AK142" s="51">
        <f>IF($B142&lt;=AG$26,[1]!srE2Rng(AJ$9,AG142),NA())</f>
        <v>4930</v>
      </c>
      <c r="AL142" s="98">
        <f t="shared" si="16"/>
        <v>30</v>
      </c>
      <c r="AM142" s="51">
        <f>IF($B142&lt;=AL$26,[1]!srE2LETe(AO$9,AL142,$C$6),NA())</f>
        <v>1.4659999999999999E-2</v>
      </c>
      <c r="AN142" s="51">
        <f>IF($B142&lt;=AL$26,[1]!srE2LETn(AO$9,AL142,$C$6),NA())</f>
        <v>6.6239999999999996E-6</v>
      </c>
      <c r="AO142" s="51">
        <f>IF($B142&lt;=AL$26,[1]!srE2LETt(AO$9,AL142,$C$6),NA())</f>
        <v>1.4666624E-2</v>
      </c>
      <c r="AP142" s="51">
        <f>IF($B142&lt;=AL$26,[1]!srE2Rng(AO$9,AL142),NA())</f>
        <v>4940</v>
      </c>
    </row>
    <row r="143" spans="2:42" s="34" customFormat="1">
      <c r="B143" s="48">
        <f>B138*3.5</f>
        <v>35</v>
      </c>
      <c r="C143" s="98" t="e">
        <f t="shared" si="9"/>
        <v>#N/A</v>
      </c>
      <c r="D143" s="51" t="e">
        <f>IF($B143&lt;=C$26,[1]!srE2LETe(F$9,C143,$C$6),NA())</f>
        <v>#N/A</v>
      </c>
      <c r="E143" s="51" t="e">
        <f>IF($B143&lt;=C$26,[1]!srE2LETn(F$9,C143,$C$6),NA())</f>
        <v>#N/A</v>
      </c>
      <c r="F143" s="51" t="e">
        <f>IF($B143&lt;=C$26,[1]!srE2LETt(F$9,C143,$C$6),NA())</f>
        <v>#N/A</v>
      </c>
      <c r="G143" s="51" t="e">
        <f>IF($B143&lt;=C$26,[1]!srE2Rng(F$9,C143),NA())</f>
        <v>#N/A</v>
      </c>
      <c r="H143" s="98" t="e">
        <f t="shared" si="10"/>
        <v>#N/A</v>
      </c>
      <c r="I143" s="51" t="e">
        <f>IF($B143&lt;=H$26,[1]!srE2LETe(K$9,H143,$C$6),NA())</f>
        <v>#N/A</v>
      </c>
      <c r="J143" s="51" t="e">
        <f>IF($B143&lt;=H$26,[1]!srE2LETn(K$9,H143,$C$6),NA())</f>
        <v>#N/A</v>
      </c>
      <c r="K143" s="51" t="e">
        <f>IF($B143&lt;=H$26,[1]!srE2LETt(K$9,H143,$C$6),NA())</f>
        <v>#N/A</v>
      </c>
      <c r="L143" s="51" t="e">
        <f>IF($B143&lt;=H$26,[1]!srE2Rng(K$9,H143),NA())</f>
        <v>#N/A</v>
      </c>
      <c r="M143" s="98">
        <f t="shared" si="11"/>
        <v>35</v>
      </c>
      <c r="N143" s="51">
        <f>IF($B143&lt;=M$26,[1]!srE2LETe(P$9,M143,$C$6),NA())</f>
        <v>32.154000000000003</v>
      </c>
      <c r="O143" s="51">
        <f>IF($B143&lt;=M$26,[1]!srE2LETn(P$9,M143,$C$6),NA())</f>
        <v>1.48272E-2</v>
      </c>
      <c r="P143" s="51">
        <f>IF($B143&lt;=M$26,[1]!srE2LETt(P$9,M143,$C$6),NA())</f>
        <v>32.168827200000003</v>
      </c>
      <c r="Q143" s="51">
        <f>IF($B143&lt;=M$26,[1]!srE2Rng(P$9,M143),NA())</f>
        <v>453.00880000000001</v>
      </c>
      <c r="R143" s="98">
        <f t="shared" si="12"/>
        <v>35</v>
      </c>
      <c r="S143" s="51">
        <f>IF($B143&lt;=R$26,[1]!srE2LETe(U$9,R143,$C$6),NA())</f>
        <v>15.2112</v>
      </c>
      <c r="T143" s="51">
        <f>IF($B143&lt;=R$26,[1]!srE2LETn(U$9,R143,$C$6),NA())</f>
        <v>6.8433200000000008E-3</v>
      </c>
      <c r="U143" s="51">
        <f>IF($B143&lt;=R$26,[1]!srE2LETt(U$9,R143,$C$6),NA())</f>
        <v>15.21804332</v>
      </c>
      <c r="V143" s="51">
        <f>IF($B143&lt;=R$26,[1]!srE2Rng(U$9,R143),NA())</f>
        <v>551.02279999999996</v>
      </c>
      <c r="W143" s="98">
        <f t="shared" si="13"/>
        <v>35</v>
      </c>
      <c r="X143" s="51">
        <f>IF($B143&lt;=W$26,[1]!srE2LETe(Z$9,W143,$C$6),NA())</f>
        <v>4.2709999999999999</v>
      </c>
      <c r="Y143" s="51">
        <f>IF($B143&lt;=W$26,[1]!srE2LETn(Z$9,W143,$C$6),NA())</f>
        <v>1.8060000000000001E-3</v>
      </c>
      <c r="Z143" s="51">
        <f>IF($B143&lt;=W$26,[1]!srE2LETt(Z$9,W143,$C$6),NA())</f>
        <v>4.2728060000000001</v>
      </c>
      <c r="AA143" s="51">
        <f>IF($B143&lt;=W$26,[1]!srE2Rng(Z$9,W143),NA())</f>
        <v>867.18</v>
      </c>
      <c r="AB143" s="98">
        <f t="shared" si="14"/>
        <v>35</v>
      </c>
      <c r="AC143" s="51">
        <f>IF($B143&lt;=AB$26,[1]!srE2LETe(AE$9,AB143,$C$6),NA())</f>
        <v>0.46450000000000002</v>
      </c>
      <c r="AD143" s="51">
        <f>IF($B143&lt;=AB$26,[1]!srE2LETn(AE$9,AB143,$C$6),NA())</f>
        <v>2.1228000000000002E-4</v>
      </c>
      <c r="AE143" s="51">
        <f>IF($B143&lt;=AB$26,[1]!srE2LETt(AE$9,AB143,$C$6),NA())</f>
        <v>0.46471227999999998</v>
      </c>
      <c r="AF143" s="51">
        <f>IF($B143&lt;=AB$26,[1]!srE2Rng(AE$9,AB143),NA())</f>
        <v>2197.9999999999995</v>
      </c>
      <c r="AG143" s="98">
        <f t="shared" si="15"/>
        <v>35</v>
      </c>
      <c r="AH143" s="51">
        <f>IF($B143&lt;=AG$26,[1]!srE2LETe(AJ$9,AG143,$C$6),NA())</f>
        <v>5.2139999999999999E-2</v>
      </c>
      <c r="AI143" s="51">
        <f>IF($B143&lt;=AG$26,[1]!srE2LETn(AJ$9,AG143,$C$6),NA())</f>
        <v>2.4260000000000002E-5</v>
      </c>
      <c r="AJ143" s="51">
        <f>IF($B143&lt;=AG$26,[1]!srE2LETt(AJ$9,AG143,$C$6),NA())</f>
        <v>5.2164259999999997E-2</v>
      </c>
      <c r="AK143" s="51">
        <f>IF($B143&lt;=AG$26,[1]!srE2Rng(AJ$9,AG143),NA())</f>
        <v>6480</v>
      </c>
      <c r="AL143" s="98">
        <f t="shared" si="16"/>
        <v>35</v>
      </c>
      <c r="AM143" s="51">
        <f>IF($B143&lt;=AL$26,[1]!srE2LETe(AO$9,AL143,$C$6),NA())</f>
        <v>1.299E-2</v>
      </c>
      <c r="AN143" s="51">
        <f>IF($B143&lt;=AL$26,[1]!srE2LETn(AO$9,AL143,$C$6),NA())</f>
        <v>5.7640000000000002E-6</v>
      </c>
      <c r="AO143" s="51">
        <f>IF($B143&lt;=AL$26,[1]!srE2LETt(AO$9,AL143,$C$6),NA())</f>
        <v>1.2995764E-2</v>
      </c>
      <c r="AP143" s="51">
        <f>IF($B143&lt;=AL$26,[1]!srE2Rng(AO$9,AL143),NA())</f>
        <v>6500</v>
      </c>
    </row>
    <row r="144" spans="2:42">
      <c r="B144" s="48">
        <f>B138*4</f>
        <v>40</v>
      </c>
      <c r="C144" s="98" t="e">
        <f t="shared" si="9"/>
        <v>#N/A</v>
      </c>
      <c r="D144" s="51" t="e">
        <f>IF($B144&lt;=C$26,[1]!srE2LETe(F$9,C144,$C$6),NA())</f>
        <v>#N/A</v>
      </c>
      <c r="E144" s="51" t="e">
        <f>IF($B144&lt;=C$26,[1]!srE2LETn(F$9,C144,$C$6),NA())</f>
        <v>#N/A</v>
      </c>
      <c r="F144" s="51" t="e">
        <f>IF($B144&lt;=C$26,[1]!srE2LETt(F$9,C144,$C$6),NA())</f>
        <v>#N/A</v>
      </c>
      <c r="G144" s="51" t="e">
        <f>IF($B144&lt;=C$26,[1]!srE2Rng(F$9,C144),NA())</f>
        <v>#N/A</v>
      </c>
      <c r="H144" s="98" t="e">
        <f t="shared" si="10"/>
        <v>#N/A</v>
      </c>
      <c r="I144" s="51" t="e">
        <f>IF($B144&lt;=H$26,[1]!srE2LETe(K$9,H144,$C$6),NA())</f>
        <v>#N/A</v>
      </c>
      <c r="J144" s="51" t="e">
        <f>IF($B144&lt;=H$26,[1]!srE2LETn(K$9,H144,$C$6),NA())</f>
        <v>#N/A</v>
      </c>
      <c r="K144" s="51" t="e">
        <f>IF($B144&lt;=H$26,[1]!srE2LETt(K$9,H144,$C$6),NA())</f>
        <v>#N/A</v>
      </c>
      <c r="L144" s="51" t="e">
        <f>IF($B144&lt;=H$26,[1]!srE2Rng(K$9,H144),NA())</f>
        <v>#N/A</v>
      </c>
      <c r="M144" s="98" t="e">
        <f t="shared" si="11"/>
        <v>#N/A</v>
      </c>
      <c r="N144" s="51" t="e">
        <f>IF($B144&lt;=M$26,[1]!srE2LETe(P$9,M144,$C$6),NA())</f>
        <v>#N/A</v>
      </c>
      <c r="O144" s="51" t="e">
        <f>IF($B144&lt;=M$26,[1]!srE2LETn(P$9,M144,$C$6),NA())</f>
        <v>#N/A</v>
      </c>
      <c r="P144" s="51" t="e">
        <f>IF($B144&lt;=M$26,[1]!srE2LETt(P$9,M144,$C$6),NA())</f>
        <v>#N/A</v>
      </c>
      <c r="Q144" s="51" t="e">
        <f>IF($B144&lt;=M$26,[1]!srE2Rng(P$9,M144),NA())</f>
        <v>#N/A</v>
      </c>
      <c r="R144" s="98">
        <f t="shared" si="12"/>
        <v>40</v>
      </c>
      <c r="S144" s="51">
        <f>IF($B144&lt;=R$26,[1]!srE2LETe(U$9,R144,$C$6),NA())</f>
        <v>13.911999999999999</v>
      </c>
      <c r="T144" s="51">
        <f>IF($B144&lt;=R$26,[1]!srE2LETn(U$9,R144,$C$6),NA())</f>
        <v>6.0725600000000003E-3</v>
      </c>
      <c r="U144" s="51">
        <f>IF($B144&lt;=R$26,[1]!srE2LETt(U$9,R144,$C$6),NA())</f>
        <v>13.918072560000001</v>
      </c>
      <c r="V144" s="51">
        <f>IF($B144&lt;=R$26,[1]!srE2Rng(U$9,R144),NA())</f>
        <v>675.70480000000009</v>
      </c>
      <c r="W144" s="98">
        <f t="shared" si="13"/>
        <v>40</v>
      </c>
      <c r="X144" s="51">
        <f>IF($B144&lt;=W$26,[1]!srE2LETe(Z$9,W144,$C$6),NA())</f>
        <v>3.88</v>
      </c>
      <c r="Y144" s="51">
        <f>IF($B144&lt;=W$26,[1]!srE2LETn(Z$9,W144,$C$6),NA())</f>
        <v>1.601E-3</v>
      </c>
      <c r="Z144" s="51">
        <f>IF($B144&lt;=W$26,[1]!srE2LETt(Z$9,W144,$C$6),NA())</f>
        <v>3.8816009999999999</v>
      </c>
      <c r="AA144" s="51">
        <f>IF($B144&lt;=W$26,[1]!srE2Rng(Z$9,W144),NA())</f>
        <v>1080</v>
      </c>
      <c r="AB144" s="98">
        <f t="shared" si="14"/>
        <v>40</v>
      </c>
      <c r="AC144" s="51">
        <f>IF($B144&lt;=AB$26,[1]!srE2LETe(AE$9,AB144,$C$6),NA())</f>
        <v>0.41764000000000001</v>
      </c>
      <c r="AD144" s="51">
        <f>IF($B144&lt;=AB$26,[1]!srE2LETn(AE$9,AB144,$C$6),NA())</f>
        <v>1.8804E-4</v>
      </c>
      <c r="AE144" s="51">
        <f>IF($B144&lt;=AB$26,[1]!srE2LETt(AE$9,AB144,$C$6),NA())</f>
        <v>0.41782803999999996</v>
      </c>
      <c r="AF144" s="51">
        <f>IF($B144&lt;=AB$26,[1]!srE2Rng(AE$9,AB144),NA())</f>
        <v>2786</v>
      </c>
      <c r="AG144" s="98">
        <f t="shared" si="15"/>
        <v>40</v>
      </c>
      <c r="AH144" s="51">
        <f>IF($B144&lt;=AG$26,[1]!srE2LETe(AJ$9,AG144,$C$6),NA())</f>
        <v>4.6949999999999999E-2</v>
      </c>
      <c r="AI144" s="51">
        <f>IF($B144&lt;=AG$26,[1]!srE2LETn(AJ$9,AG144,$C$6),NA())</f>
        <v>2.1480000000000001E-5</v>
      </c>
      <c r="AJ144" s="51">
        <f>IF($B144&lt;=AG$26,[1]!srE2LETt(AJ$9,AG144,$C$6),NA())</f>
        <v>4.6971479999999996E-2</v>
      </c>
      <c r="AK144" s="51">
        <f>IF($B144&lt;=AG$26,[1]!srE2Rng(AJ$9,AG144),NA())</f>
        <v>8230</v>
      </c>
      <c r="AL144" s="98">
        <f t="shared" si="16"/>
        <v>40</v>
      </c>
      <c r="AM144" s="51">
        <f>IF($B144&lt;=AL$26,[1]!srE2LETe(AO$9,AL144,$C$6),NA())</f>
        <v>1.17E-2</v>
      </c>
      <c r="AN144" s="51">
        <f>IF($B144&lt;=AL$26,[1]!srE2LETn(AO$9,AL144,$C$6),NA())</f>
        <v>5.1089999999999997E-6</v>
      </c>
      <c r="AO144" s="51">
        <f>IF($B144&lt;=AL$26,[1]!srE2LETt(AO$9,AL144,$C$6),NA())</f>
        <v>1.1705109E-2</v>
      </c>
      <c r="AP144" s="51">
        <f>IF($B144&lt;=AL$26,[1]!srE2Rng(AO$9,AL144),NA())</f>
        <v>8240</v>
      </c>
    </row>
    <row r="145" spans="2:42">
      <c r="B145" s="48">
        <f>B138*4.5</f>
        <v>45</v>
      </c>
      <c r="C145" s="98" t="e">
        <f t="shared" si="9"/>
        <v>#N/A</v>
      </c>
      <c r="D145" s="51" t="e">
        <f>IF($B145&lt;=C$26,[1]!srE2LETe(F$9,C145,$C$6),NA())</f>
        <v>#N/A</v>
      </c>
      <c r="E145" s="51" t="e">
        <f>IF($B145&lt;=C$26,[1]!srE2LETn(F$9,C145,$C$6),NA())</f>
        <v>#N/A</v>
      </c>
      <c r="F145" s="51" t="e">
        <f>IF($B145&lt;=C$26,[1]!srE2LETt(F$9,C145,$C$6),NA())</f>
        <v>#N/A</v>
      </c>
      <c r="G145" s="51" t="e">
        <f>IF($B145&lt;=C$26,[1]!srE2Rng(F$9,C145),NA())</f>
        <v>#N/A</v>
      </c>
      <c r="H145" s="98" t="e">
        <f t="shared" si="10"/>
        <v>#N/A</v>
      </c>
      <c r="I145" s="51" t="e">
        <f>IF($B145&lt;=H$26,[1]!srE2LETe(K$9,H145,$C$6),NA())</f>
        <v>#N/A</v>
      </c>
      <c r="J145" s="51" t="e">
        <f>IF($B145&lt;=H$26,[1]!srE2LETn(K$9,H145,$C$6),NA())</f>
        <v>#N/A</v>
      </c>
      <c r="K145" s="51" t="e">
        <f>IF($B145&lt;=H$26,[1]!srE2LETt(K$9,H145,$C$6),NA())</f>
        <v>#N/A</v>
      </c>
      <c r="L145" s="51" t="e">
        <f>IF($B145&lt;=H$26,[1]!srE2Rng(K$9,H145),NA())</f>
        <v>#N/A</v>
      </c>
      <c r="M145" s="98" t="e">
        <f t="shared" si="11"/>
        <v>#N/A</v>
      </c>
      <c r="N145" s="51" t="e">
        <f>IF($B145&lt;=M$26,[1]!srE2LETe(P$9,M145,$C$6),NA())</f>
        <v>#N/A</v>
      </c>
      <c r="O145" s="51" t="e">
        <f>IF($B145&lt;=M$26,[1]!srE2LETn(P$9,M145,$C$6),NA())</f>
        <v>#N/A</v>
      </c>
      <c r="P145" s="51" t="e">
        <f>IF($B145&lt;=M$26,[1]!srE2LETt(P$9,M145,$C$6),NA())</f>
        <v>#N/A</v>
      </c>
      <c r="Q145" s="51" t="e">
        <f>IF($B145&lt;=M$26,[1]!srE2Rng(P$9,M145),NA())</f>
        <v>#N/A</v>
      </c>
      <c r="R145" s="98">
        <f t="shared" si="12"/>
        <v>45</v>
      </c>
      <c r="S145" s="51">
        <f>IF($B145&lt;=R$26,[1]!srE2LETe(U$9,R145,$C$6),NA())</f>
        <v>12.834000000000001</v>
      </c>
      <c r="T145" s="51">
        <f>IF($B145&lt;=R$26,[1]!srE2LETn(U$9,R145,$C$6),NA())</f>
        <v>5.4599200000000001E-3</v>
      </c>
      <c r="U145" s="51">
        <f>IF($B145&lt;=R$26,[1]!srE2LETt(U$9,R145,$C$6),NA())</f>
        <v>12.839459920000001</v>
      </c>
      <c r="V145" s="51">
        <f>IF($B145&lt;=R$26,[1]!srE2Rng(U$9,R145),NA())</f>
        <v>810.96719999999993</v>
      </c>
      <c r="W145" s="98">
        <f t="shared" si="13"/>
        <v>45</v>
      </c>
      <c r="X145" s="51">
        <f>IF($B145&lt;=W$26,[1]!srE2LETe(Z$9,W145,$C$6),NA())</f>
        <v>3.5640000000000001</v>
      </c>
      <c r="Y145" s="51">
        <f>IF($B145&lt;=W$26,[1]!srE2LETn(Z$9,W145,$C$6),NA())</f>
        <v>1.4400000000000001E-3</v>
      </c>
      <c r="Z145" s="51">
        <f>IF($B145&lt;=W$26,[1]!srE2LETt(Z$9,W145,$C$6),NA())</f>
        <v>3.5654400000000002</v>
      </c>
      <c r="AA145" s="51">
        <f>IF($B145&lt;=W$26,[1]!srE2Rng(Z$9,W145),NA())</f>
        <v>1310</v>
      </c>
      <c r="AB145" s="98">
        <f t="shared" si="14"/>
        <v>45</v>
      </c>
      <c r="AC145" s="51">
        <f>IF($B145&lt;=AB$26,[1]!srE2LETe(AE$9,AB145,$C$6),NA())</f>
        <v>0.38024000000000002</v>
      </c>
      <c r="AD145" s="51">
        <f>IF($B145&lt;=AB$26,[1]!srE2LETn(AE$9,AB145,$C$6),NA())</f>
        <v>1.6880000000000001E-4</v>
      </c>
      <c r="AE145" s="51">
        <f>IF($B145&lt;=AB$26,[1]!srE2LETt(AE$9,AB145,$C$6),NA())</f>
        <v>0.38040879999999999</v>
      </c>
      <c r="AF145" s="51">
        <f>IF($B145&lt;=AB$26,[1]!srE2Rng(AE$9,AB145),NA())</f>
        <v>3430</v>
      </c>
      <c r="AG145" s="98">
        <f t="shared" si="15"/>
        <v>45</v>
      </c>
      <c r="AH145" s="51">
        <f>IF($B145&lt;=AG$26,[1]!srE2LETe(AJ$9,AG145,$C$6),NA())</f>
        <v>4.2819999999999997E-2</v>
      </c>
      <c r="AI145" s="51">
        <f>IF($B145&lt;=AG$26,[1]!srE2LETn(AJ$9,AG145,$C$6),NA())</f>
        <v>1.9300000000000002E-5</v>
      </c>
      <c r="AJ145" s="51">
        <f>IF($B145&lt;=AG$26,[1]!srE2LETt(AJ$9,AG145,$C$6),NA())</f>
        <v>4.2839299999999997E-2</v>
      </c>
      <c r="AK145" s="51">
        <f>IF($B145&lt;=AG$26,[1]!srE2Rng(AJ$9,AG145),NA())</f>
        <v>10150</v>
      </c>
      <c r="AL145" s="98">
        <f t="shared" si="16"/>
        <v>45</v>
      </c>
      <c r="AM145" s="51">
        <f>IF($B145&lt;=AL$26,[1]!srE2LETe(AO$9,AL145,$C$6),NA())</f>
        <v>1.0670000000000001E-2</v>
      </c>
      <c r="AN145" s="51">
        <f>IF($B145&lt;=AL$26,[1]!srE2LETn(AO$9,AL145,$C$6),NA())</f>
        <v>4.5920000000000002E-6</v>
      </c>
      <c r="AO145" s="51">
        <f>IF($B145&lt;=AL$26,[1]!srE2LETt(AO$9,AL145,$C$6),NA())</f>
        <v>1.0674592E-2</v>
      </c>
      <c r="AP145" s="51">
        <f>IF($B145&lt;=AL$26,[1]!srE2Rng(AO$9,AL145),NA())</f>
        <v>10160</v>
      </c>
    </row>
    <row r="146" spans="2:42">
      <c r="B146" s="48">
        <f>B138*5</f>
        <v>50</v>
      </c>
      <c r="C146" s="98" t="e">
        <f t="shared" si="9"/>
        <v>#N/A</v>
      </c>
      <c r="D146" s="51" t="e">
        <f>IF($B146&lt;=C$26,[1]!srE2LETe(F$9,C146,$C$6),NA())</f>
        <v>#N/A</v>
      </c>
      <c r="E146" s="51" t="e">
        <f>IF($B146&lt;=C$26,[1]!srE2LETn(F$9,C146,$C$6),NA())</f>
        <v>#N/A</v>
      </c>
      <c r="F146" s="51" t="e">
        <f>IF($B146&lt;=C$26,[1]!srE2LETt(F$9,C146,$C$6),NA())</f>
        <v>#N/A</v>
      </c>
      <c r="G146" s="51" t="e">
        <f>IF($B146&lt;=C$26,[1]!srE2Rng(F$9,C146),NA())</f>
        <v>#N/A</v>
      </c>
      <c r="H146" s="98" t="e">
        <f t="shared" si="10"/>
        <v>#N/A</v>
      </c>
      <c r="I146" s="51" t="e">
        <f>IF($B146&lt;=H$26,[1]!srE2LETe(K$9,H146,$C$6),NA())</f>
        <v>#N/A</v>
      </c>
      <c r="J146" s="51" t="e">
        <f>IF($B146&lt;=H$26,[1]!srE2LETn(K$9,H146,$C$6),NA())</f>
        <v>#N/A</v>
      </c>
      <c r="K146" s="51" t="e">
        <f>IF($B146&lt;=H$26,[1]!srE2LETt(K$9,H146,$C$6),NA())</f>
        <v>#N/A</v>
      </c>
      <c r="L146" s="51" t="e">
        <f>IF($B146&lt;=H$26,[1]!srE2Rng(K$9,H146),NA())</f>
        <v>#N/A</v>
      </c>
      <c r="M146" s="98" t="e">
        <f t="shared" si="11"/>
        <v>#N/A</v>
      </c>
      <c r="N146" s="51" t="e">
        <f>IF($B146&lt;=M$26,[1]!srE2LETe(P$9,M146,$C$6),NA())</f>
        <v>#N/A</v>
      </c>
      <c r="O146" s="51" t="e">
        <f>IF($B146&lt;=M$26,[1]!srE2LETn(P$9,M146,$C$6),NA())</f>
        <v>#N/A</v>
      </c>
      <c r="P146" s="51" t="e">
        <f>IF($B146&lt;=M$26,[1]!srE2LETt(P$9,M146,$C$6),NA())</f>
        <v>#N/A</v>
      </c>
      <c r="Q146" s="51" t="e">
        <f>IF($B146&lt;=M$26,[1]!srE2Rng(P$9,M146),NA())</f>
        <v>#N/A</v>
      </c>
      <c r="R146" s="98">
        <f t="shared" si="12"/>
        <v>50</v>
      </c>
      <c r="S146" s="51">
        <f>IF($B146&lt;=R$26,[1]!srE2LETe(U$9,R146,$C$6),NA())</f>
        <v>11.965999999999999</v>
      </c>
      <c r="T146" s="51">
        <f>IF($B146&lt;=R$26,[1]!srE2LETn(U$9,R146,$C$6),NA())</f>
        <v>4.9800000000000001E-3</v>
      </c>
      <c r="U146" s="51">
        <f>IF($B146&lt;=R$26,[1]!srE2LETt(U$9,R146,$C$6),NA())</f>
        <v>11.970980000000001</v>
      </c>
      <c r="V146" s="51">
        <f>IF($B146&lt;=R$26,[1]!srE2Rng(U$9,R146),NA())</f>
        <v>959.62400000000002</v>
      </c>
      <c r="W146" s="98">
        <f t="shared" si="13"/>
        <v>50</v>
      </c>
      <c r="X146" s="51">
        <f>IF($B146&lt;=W$26,[1]!srE2LETe(Z$9,W146,$C$6),NA())</f>
        <v>3.2949999999999999</v>
      </c>
      <c r="Y146" s="51">
        <f>IF($B146&lt;=W$26,[1]!srE2LETn(Z$9,W146,$C$6),NA())</f>
        <v>1.3090000000000001E-3</v>
      </c>
      <c r="Z146" s="51">
        <f>IF($B146&lt;=W$26,[1]!srE2LETt(Z$9,W146,$C$6),NA())</f>
        <v>3.2963089999999999</v>
      </c>
      <c r="AA146" s="51">
        <f>IF($B146&lt;=W$26,[1]!srE2Rng(Z$9,W146),NA())</f>
        <v>1560</v>
      </c>
      <c r="AB146" s="98">
        <f t="shared" si="14"/>
        <v>50</v>
      </c>
      <c r="AC146" s="51">
        <f>IF($B146&lt;=AB$26,[1]!srE2LETe(AE$9,AB146,$C$6),NA())</f>
        <v>0.34960000000000002</v>
      </c>
      <c r="AD146" s="51">
        <f>IF($B146&lt;=AB$26,[1]!srE2LETn(AE$9,AB146,$C$6),NA())</f>
        <v>1.5320000000000001E-4</v>
      </c>
      <c r="AE146" s="51">
        <f>IF($B146&lt;=AB$26,[1]!srE2LETt(AE$9,AB146,$C$6),NA())</f>
        <v>0.34975320000000004</v>
      </c>
      <c r="AF146" s="51">
        <f>IF($B146&lt;=AB$26,[1]!srE2Rng(AE$9,AB146),NA())</f>
        <v>4140</v>
      </c>
      <c r="AG146" s="98">
        <f t="shared" si="15"/>
        <v>50</v>
      </c>
      <c r="AH146" s="51">
        <f>IF($B146&lt;=AG$26,[1]!srE2LETe(AJ$9,AG146,$C$6),NA())</f>
        <v>3.9449999999999999E-2</v>
      </c>
      <c r="AI146" s="51">
        <f>IF($B146&lt;=AG$26,[1]!srE2LETn(AJ$9,AG146,$C$6),NA())</f>
        <v>1.7540000000000001E-5</v>
      </c>
      <c r="AJ146" s="51">
        <f>IF($B146&lt;=AG$26,[1]!srE2LETt(AJ$9,AG146,$C$6),NA())</f>
        <v>3.9467540000000002E-2</v>
      </c>
      <c r="AK146" s="51">
        <f>IF($B146&lt;=AG$26,[1]!srE2Rng(AJ$9,AG146),NA())</f>
        <v>12240</v>
      </c>
      <c r="AL146" s="98">
        <f t="shared" si="16"/>
        <v>50</v>
      </c>
      <c r="AM146" s="51">
        <f>IF($B146&lt;=AL$26,[1]!srE2LETe(AO$9,AL146,$C$6),NA())</f>
        <v>9.8340000000000007E-3</v>
      </c>
      <c r="AN146" s="51">
        <f>IF($B146&lt;=AL$26,[1]!srE2LETn(AO$9,AL146,$C$6),NA())</f>
        <v>4.1740000000000002E-6</v>
      </c>
      <c r="AO146" s="51">
        <f>IF($B146&lt;=AL$26,[1]!srE2LETt(AO$9,AL146,$C$6),NA())</f>
        <v>9.8381739999999999E-3</v>
      </c>
      <c r="AP146" s="51">
        <f>IF($B146&lt;=AL$26,[1]!srE2Rng(AO$9,AL146),NA())</f>
        <v>12260</v>
      </c>
    </row>
    <row r="147" spans="2:42">
      <c r="B147" s="48">
        <f>B138*5.5</f>
        <v>55</v>
      </c>
      <c r="C147" s="98" t="e">
        <f t="shared" si="9"/>
        <v>#N/A</v>
      </c>
      <c r="D147" s="51" t="e">
        <f>IF($B147&lt;=C$26,[1]!srE2LETe(F$9,C147,$C$6),NA())</f>
        <v>#N/A</v>
      </c>
      <c r="E147" s="51" t="e">
        <f>IF($B147&lt;=C$26,[1]!srE2LETn(F$9,C147,$C$6),NA())</f>
        <v>#N/A</v>
      </c>
      <c r="F147" s="51" t="e">
        <f>IF($B147&lt;=C$26,[1]!srE2LETt(F$9,C147,$C$6),NA())</f>
        <v>#N/A</v>
      </c>
      <c r="G147" s="51" t="e">
        <f>IF($B147&lt;=C$26,[1]!srE2Rng(F$9,C147),NA())</f>
        <v>#N/A</v>
      </c>
      <c r="H147" s="98" t="e">
        <f t="shared" si="10"/>
        <v>#N/A</v>
      </c>
      <c r="I147" s="51" t="e">
        <f>IF($B147&lt;=H$26,[1]!srE2LETe(K$9,H147,$C$6),NA())</f>
        <v>#N/A</v>
      </c>
      <c r="J147" s="51" t="e">
        <f>IF($B147&lt;=H$26,[1]!srE2LETn(K$9,H147,$C$6),NA())</f>
        <v>#N/A</v>
      </c>
      <c r="K147" s="51" t="e">
        <f>IF($B147&lt;=H$26,[1]!srE2LETt(K$9,H147,$C$6),NA())</f>
        <v>#N/A</v>
      </c>
      <c r="L147" s="51" t="e">
        <f>IF($B147&lt;=H$26,[1]!srE2Rng(K$9,H147),NA())</f>
        <v>#N/A</v>
      </c>
      <c r="M147" s="98" t="e">
        <f t="shared" si="11"/>
        <v>#N/A</v>
      </c>
      <c r="N147" s="51" t="e">
        <f>IF($B147&lt;=M$26,[1]!srE2LETe(P$9,M147,$C$6),NA())</f>
        <v>#N/A</v>
      </c>
      <c r="O147" s="51" t="e">
        <f>IF($B147&lt;=M$26,[1]!srE2LETn(P$9,M147,$C$6),NA())</f>
        <v>#N/A</v>
      </c>
      <c r="P147" s="51" t="e">
        <f>IF($B147&lt;=M$26,[1]!srE2LETt(P$9,M147,$C$6),NA())</f>
        <v>#N/A</v>
      </c>
      <c r="Q147" s="51" t="e">
        <f>IF($B147&lt;=M$26,[1]!srE2Rng(P$9,M147),NA())</f>
        <v>#N/A</v>
      </c>
      <c r="R147" s="98">
        <f t="shared" si="12"/>
        <v>55</v>
      </c>
      <c r="S147" s="51">
        <f>IF($B147&lt;=R$26,[1]!srE2LETe(U$9,R147,$C$6),NA())</f>
        <v>11.198</v>
      </c>
      <c r="T147" s="51">
        <f>IF($B147&lt;=R$26,[1]!srE2LETn(U$9,R147,$C$6),NA())</f>
        <v>4.5667199999999998E-3</v>
      </c>
      <c r="U147" s="51">
        <f>IF($B147&lt;=R$26,[1]!srE2LETt(U$9,R147,$C$6),NA())</f>
        <v>11.20256672</v>
      </c>
      <c r="V147" s="51">
        <f>IF($B147&lt;=R$26,[1]!srE2Rng(U$9,R147),NA())</f>
        <v>1115.6000000000001</v>
      </c>
      <c r="W147" s="98">
        <f t="shared" si="13"/>
        <v>55</v>
      </c>
      <c r="X147" s="51">
        <f>IF($B147&lt;=W$26,[1]!srE2LETe(Z$9,W147,$C$6),NA())</f>
        <v>3.0686</v>
      </c>
      <c r="Y147" s="51">
        <f>IF($B147&lt;=W$26,[1]!srE2LETn(Z$9,W147,$C$6),NA())</f>
        <v>1.2034000000000001E-3</v>
      </c>
      <c r="Z147" s="51">
        <f>IF($B147&lt;=W$26,[1]!srE2LETt(Z$9,W147,$C$6),NA())</f>
        <v>3.0698034000000001</v>
      </c>
      <c r="AA147" s="51">
        <f>IF($B147&lt;=W$26,[1]!srE2Rng(Z$9,W147),NA())</f>
        <v>1832</v>
      </c>
      <c r="AB147" s="98">
        <f t="shared" si="14"/>
        <v>55</v>
      </c>
      <c r="AC147" s="51">
        <f>IF($B147&lt;=AB$26,[1]!srE2LETe(AE$9,AB147,$C$6),NA())</f>
        <v>0.32472000000000001</v>
      </c>
      <c r="AD147" s="51">
        <f>IF($B147&lt;=AB$26,[1]!srE2LETn(AE$9,AB147,$C$6),NA())</f>
        <v>1.4063999999999998E-4</v>
      </c>
      <c r="AE147" s="51">
        <f>IF($B147&lt;=AB$26,[1]!srE2LETt(AE$9,AB147,$C$6),NA())</f>
        <v>0.32486064000000003</v>
      </c>
      <c r="AF147" s="51">
        <f>IF($B147&lt;=AB$26,[1]!srE2Rng(AE$9,AB147),NA())</f>
        <v>4906</v>
      </c>
      <c r="AG147" s="98">
        <f t="shared" si="15"/>
        <v>55</v>
      </c>
      <c r="AH147" s="51">
        <f>IF($B147&lt;=AG$26,[1]!srE2LETe(AJ$9,AG147,$C$6),NA())</f>
        <v>3.6698000000000001E-2</v>
      </c>
      <c r="AI147" s="51">
        <f>IF($B147&lt;=AG$26,[1]!srE2LETn(AJ$9,AG147,$C$6),NA())</f>
        <v>1.6107999999999999E-5</v>
      </c>
      <c r="AJ147" s="51">
        <f>IF($B147&lt;=AG$26,[1]!srE2LETt(AJ$9,AG147,$C$6),NA())</f>
        <v>3.6714108000000002E-2</v>
      </c>
      <c r="AK147" s="51">
        <f>IF($B147&lt;=AG$26,[1]!srE2Rng(AJ$9,AG147),NA())</f>
        <v>14528</v>
      </c>
      <c r="AL147" s="98">
        <f t="shared" si="16"/>
        <v>55</v>
      </c>
      <c r="AM147" s="51">
        <f>IF($B147&lt;=AL$26,[1]!srE2LETe(AO$9,AL147,$C$6),NA())</f>
        <v>9.1350000000000008E-3</v>
      </c>
      <c r="AN147" s="51">
        <f>IF($B147&lt;=AL$26,[1]!srE2LETn(AO$9,AL147,$C$6),NA())</f>
        <v>3.8290000000000001E-6</v>
      </c>
      <c r="AO147" s="51">
        <f>IF($B147&lt;=AL$26,[1]!srE2LETt(AO$9,AL147,$C$6),NA())</f>
        <v>9.1388290000000011E-3</v>
      </c>
      <c r="AP147" s="51">
        <f>IF($B147&lt;=AL$26,[1]!srE2Rng(AO$9,AL147),NA())</f>
        <v>14520</v>
      </c>
    </row>
    <row r="148" spans="2:42">
      <c r="B148" s="48">
        <f>B138*6</f>
        <v>60</v>
      </c>
      <c r="C148" s="50" t="e">
        <f t="shared" si="9"/>
        <v>#N/A</v>
      </c>
      <c r="D148" s="51" t="e">
        <f>IF($B148&lt;=C$26,[1]!srE2LETe(F$9,C148,$C$6),NA())</f>
        <v>#N/A</v>
      </c>
      <c r="E148" s="51" t="e">
        <f>IF($B148&lt;=C$26,[1]!srE2LETn(F$9,C148,$C$6),NA())</f>
        <v>#N/A</v>
      </c>
      <c r="F148" s="51" t="e">
        <f>IF($B148&lt;=C$26,[1]!srE2LETt(F$9,C148,$C$6),NA())</f>
        <v>#N/A</v>
      </c>
      <c r="G148" s="51" t="e">
        <f>IF($B148&lt;=C$26,[1]!srE2Rng(F$9,C148),NA())</f>
        <v>#N/A</v>
      </c>
      <c r="H148" s="50" t="e">
        <f t="shared" si="10"/>
        <v>#N/A</v>
      </c>
      <c r="I148" s="51" t="e">
        <f>IF($B148&lt;=H$26,[1]!srE2LETe(K$9,H148,$C$6),NA())</f>
        <v>#N/A</v>
      </c>
      <c r="J148" s="51" t="e">
        <f>IF($B148&lt;=H$26,[1]!srE2LETn(K$9,H148,$C$6),NA())</f>
        <v>#N/A</v>
      </c>
      <c r="K148" s="51" t="e">
        <f>IF($B148&lt;=H$26,[1]!srE2LETt(K$9,H148,$C$6),NA())</f>
        <v>#N/A</v>
      </c>
      <c r="L148" s="51" t="e">
        <f>IF($B148&lt;=H$26,[1]!srE2Rng(K$9,H148),NA())</f>
        <v>#N/A</v>
      </c>
      <c r="M148" s="50" t="e">
        <f t="shared" si="11"/>
        <v>#N/A</v>
      </c>
      <c r="N148" s="51" t="e">
        <f>IF($B148&lt;=M$26,[1]!srE2LETe(P$9,M148,$C$6),NA())</f>
        <v>#N/A</v>
      </c>
      <c r="O148" s="51" t="e">
        <f>IF($B148&lt;=M$26,[1]!srE2LETn(P$9,M148,$C$6),NA())</f>
        <v>#N/A</v>
      </c>
      <c r="P148" s="51" t="e">
        <f>IF($B148&lt;=M$26,[1]!srE2LETt(P$9,M148,$C$6),NA())</f>
        <v>#N/A</v>
      </c>
      <c r="Q148" s="51" t="e">
        <f>IF($B148&lt;=M$26,[1]!srE2Rng(P$9,M148),NA())</f>
        <v>#N/A</v>
      </c>
      <c r="R148" s="50">
        <f t="shared" si="12"/>
        <v>60</v>
      </c>
      <c r="S148" s="51">
        <f>IF($B148&lt;=R$26,[1]!srE2LETe(U$9,R148,$C$6),NA())</f>
        <v>10.535679999999999</v>
      </c>
      <c r="T148" s="51">
        <f>IF($B148&lt;=R$26,[1]!srE2LETn(U$9,R148,$C$6),NA())</f>
        <v>4.2180799999999999E-3</v>
      </c>
      <c r="U148" s="51">
        <f>IF($B148&lt;=R$26,[1]!srE2LETt(U$9,R148,$C$6),NA())</f>
        <v>10.53989808</v>
      </c>
      <c r="V148" s="51">
        <f>IF($B148&lt;=R$26,[1]!srE2Rng(U$9,R148),NA())</f>
        <v>1276.8</v>
      </c>
      <c r="W148" s="50">
        <f t="shared" si="13"/>
        <v>60</v>
      </c>
      <c r="X148" s="51">
        <f>IF($B148&lt;=W$26,[1]!srE2LETe(Z$9,W148,$C$6),NA())</f>
        <v>2.8727999999999998</v>
      </c>
      <c r="Y148" s="51">
        <f>IF($B148&lt;=W$26,[1]!srE2LETn(Z$9,W148,$C$6),NA())</f>
        <v>1.1127999999999999E-3</v>
      </c>
      <c r="Z148" s="51">
        <f>IF($B148&lt;=W$26,[1]!srE2LETt(Z$9,W148,$C$6),NA())</f>
        <v>2.8739127999999998</v>
      </c>
      <c r="AA148" s="51">
        <f>IF($B148&lt;=W$26,[1]!srE2Rng(Z$9,W148),NA())</f>
        <v>2128</v>
      </c>
      <c r="AB148" s="50">
        <f t="shared" si="14"/>
        <v>60</v>
      </c>
      <c r="AC148" s="51">
        <f>IF($B148&lt;=AB$26,[1]!srE2LETe(AE$9,AB148,$C$6),NA())</f>
        <v>0.30392000000000002</v>
      </c>
      <c r="AD148" s="51">
        <f>IF($B148&lt;=AB$26,[1]!srE2LETn(AE$9,AB148,$C$6),NA())</f>
        <v>1.3014000000000002E-4</v>
      </c>
      <c r="AE148" s="51">
        <f>IF($B148&lt;=AB$26,[1]!srE2LETt(AE$9,AB148,$C$6),NA())</f>
        <v>0.30405014000000002</v>
      </c>
      <c r="AF148" s="51">
        <f>IF($B148&lt;=AB$26,[1]!srE2Rng(AE$9,AB148),NA())</f>
        <v>5741.9999999999991</v>
      </c>
      <c r="AG148" s="50">
        <f t="shared" si="15"/>
        <v>60</v>
      </c>
      <c r="AH148" s="51">
        <f>IF($B148&lt;=AG$26,[1]!srE2LETe(AJ$9,AG148,$C$6),NA())</f>
        <v>3.4324E-2</v>
      </c>
      <c r="AI148" s="51">
        <f>IF($B148&lt;=AG$26,[1]!srE2LETn(AJ$9,AG148,$C$6),NA())</f>
        <v>1.4885999999999999E-5</v>
      </c>
      <c r="AJ148" s="51">
        <f>IF($B148&lt;=AG$26,[1]!srE2LETt(AJ$9,AG148,$C$6),NA())</f>
        <v>3.4338885999999999E-2</v>
      </c>
      <c r="AK148" s="51">
        <f>IF($B148&lt;=AG$26,[1]!srE2Rng(AJ$9,AG148),NA())</f>
        <v>16966</v>
      </c>
      <c r="AL148" s="50">
        <f t="shared" si="16"/>
        <v>60</v>
      </c>
      <c r="AM148" s="51">
        <f>IF($B148&lt;=AL$26,[1]!srE2LETe(AO$9,AL148,$C$6),NA())</f>
        <v>8.5430000000000002E-3</v>
      </c>
      <c r="AN148" s="51">
        <f>IF($B148&lt;=AL$26,[1]!srE2LETn(AO$9,AL148,$C$6),NA())</f>
        <v>3.5379999999999998E-6</v>
      </c>
      <c r="AO148" s="51">
        <f>IF($B148&lt;=AL$26,[1]!srE2LETt(AO$9,AL148,$C$6),NA())</f>
        <v>8.5465380000000011E-3</v>
      </c>
      <c r="AP148" s="51">
        <f>IF($B148&lt;=AL$26,[1]!srE2Rng(AO$9,AL148),NA())</f>
        <v>16950</v>
      </c>
    </row>
    <row r="149" spans="2:42">
      <c r="B149" s="48">
        <f>B138*6</f>
        <v>60</v>
      </c>
      <c r="C149" s="50" t="e">
        <f t="shared" si="9"/>
        <v>#N/A</v>
      </c>
      <c r="D149" s="51" t="e">
        <f>IF($B149&lt;=C$26,[1]!srE2LETe(F$9,C149,$C$6),NA())</f>
        <v>#N/A</v>
      </c>
      <c r="E149" s="51" t="e">
        <f>IF($B149&lt;=C$26,[1]!srE2LETn(F$9,C149,$C$6),NA())</f>
        <v>#N/A</v>
      </c>
      <c r="F149" s="51" t="e">
        <f>IF($B149&lt;=C$26,[1]!srE2LETt(F$9,C149,$C$6),NA())</f>
        <v>#N/A</v>
      </c>
      <c r="G149" s="51" t="e">
        <f>IF($B149&lt;=C$26,[1]!srE2Rng(F$9,C149),NA())</f>
        <v>#N/A</v>
      </c>
      <c r="H149" s="50" t="e">
        <f t="shared" si="10"/>
        <v>#N/A</v>
      </c>
      <c r="I149" s="51" t="e">
        <f>IF($B149&lt;=H$26,[1]!srE2LETe(K$9,H149,$C$6),NA())</f>
        <v>#N/A</v>
      </c>
      <c r="J149" s="51" t="e">
        <f>IF($B149&lt;=H$26,[1]!srE2LETn(K$9,H149,$C$6),NA())</f>
        <v>#N/A</v>
      </c>
      <c r="K149" s="51" t="e">
        <f>IF($B149&lt;=H$26,[1]!srE2LETt(K$9,H149,$C$6),NA())</f>
        <v>#N/A</v>
      </c>
      <c r="L149" s="51" t="e">
        <f>IF($B149&lt;=H$26,[1]!srE2Rng(K$9,H149),NA())</f>
        <v>#N/A</v>
      </c>
      <c r="M149" s="50" t="e">
        <f t="shared" si="11"/>
        <v>#N/A</v>
      </c>
      <c r="N149" s="51" t="e">
        <f>IF($B149&lt;=M$26,[1]!srE2LETe(P$9,M149,$C$6),NA())</f>
        <v>#N/A</v>
      </c>
      <c r="O149" s="51" t="e">
        <f>IF($B149&lt;=M$26,[1]!srE2LETn(P$9,M149,$C$6),NA())</f>
        <v>#N/A</v>
      </c>
      <c r="P149" s="51" t="e">
        <f>IF($B149&lt;=M$26,[1]!srE2LETt(P$9,M149,$C$6),NA())</f>
        <v>#N/A</v>
      </c>
      <c r="Q149" s="51" t="e">
        <f>IF($B149&lt;=M$26,[1]!srE2Rng(P$9,M149),NA())</f>
        <v>#N/A</v>
      </c>
      <c r="R149" s="50">
        <f t="shared" si="12"/>
        <v>60</v>
      </c>
      <c r="S149" s="51">
        <f>IF($B149&lt;=R$26,[1]!srE2LETe(U$9,R149,$C$6),NA())</f>
        <v>10.535679999999999</v>
      </c>
      <c r="T149" s="51">
        <f>IF($B149&lt;=R$26,[1]!srE2LETn(U$9,R149,$C$6),NA())</f>
        <v>4.2180799999999999E-3</v>
      </c>
      <c r="U149" s="51">
        <f>IF($B149&lt;=R$26,[1]!srE2LETt(U$9,R149,$C$6),NA())</f>
        <v>10.53989808</v>
      </c>
      <c r="V149" s="51">
        <f>IF($B149&lt;=R$26,[1]!srE2Rng(U$9,R149),NA())</f>
        <v>1276.8</v>
      </c>
      <c r="W149" s="50">
        <f t="shared" si="13"/>
        <v>60</v>
      </c>
      <c r="X149" s="51">
        <f>IF($B149&lt;=W$26,[1]!srE2LETe(Z$9,W149,$C$6),NA())</f>
        <v>2.8727999999999998</v>
      </c>
      <c r="Y149" s="51">
        <f>IF($B149&lt;=W$26,[1]!srE2LETn(Z$9,W149,$C$6),NA())</f>
        <v>1.1127999999999999E-3</v>
      </c>
      <c r="Z149" s="51">
        <f>IF($B149&lt;=W$26,[1]!srE2LETt(Z$9,W149,$C$6),NA())</f>
        <v>2.8739127999999998</v>
      </c>
      <c r="AA149" s="51">
        <f>IF($B149&lt;=W$26,[1]!srE2Rng(Z$9,W149),NA())</f>
        <v>2128</v>
      </c>
      <c r="AB149" s="50">
        <f t="shared" si="14"/>
        <v>60</v>
      </c>
      <c r="AC149" s="51">
        <f>IF($B149&lt;=AB$26,[1]!srE2LETe(AE$9,AB149,$C$6),NA())</f>
        <v>0.30392000000000002</v>
      </c>
      <c r="AD149" s="51">
        <f>IF($B149&lt;=AB$26,[1]!srE2LETn(AE$9,AB149,$C$6),NA())</f>
        <v>1.3014000000000002E-4</v>
      </c>
      <c r="AE149" s="51">
        <f>IF($B149&lt;=AB$26,[1]!srE2LETt(AE$9,AB149,$C$6),NA())</f>
        <v>0.30405014000000002</v>
      </c>
      <c r="AF149" s="51">
        <f>IF($B149&lt;=AB$26,[1]!srE2Rng(AE$9,AB149),NA())</f>
        <v>5741.9999999999991</v>
      </c>
      <c r="AG149" s="50">
        <f t="shared" si="15"/>
        <v>60</v>
      </c>
      <c r="AH149" s="51">
        <f>IF($B149&lt;=AG$26,[1]!srE2LETe(AJ$9,AG149,$C$6),NA())</f>
        <v>3.4324E-2</v>
      </c>
      <c r="AI149" s="51">
        <f>IF($B149&lt;=AG$26,[1]!srE2LETn(AJ$9,AG149,$C$6),NA())</f>
        <v>1.4885999999999999E-5</v>
      </c>
      <c r="AJ149" s="51">
        <f>IF($B149&lt;=AG$26,[1]!srE2LETt(AJ$9,AG149,$C$6),NA())</f>
        <v>3.4338885999999999E-2</v>
      </c>
      <c r="AK149" s="51">
        <f>IF($B149&lt;=AG$26,[1]!srE2Rng(AJ$9,AG149),NA())</f>
        <v>16966</v>
      </c>
      <c r="AL149" s="50">
        <f t="shared" si="16"/>
        <v>60</v>
      </c>
      <c r="AM149" s="51">
        <f>IF($B149&lt;=AL$26,[1]!srE2LETe(AO$9,AL149,$C$6),NA())</f>
        <v>8.5430000000000002E-3</v>
      </c>
      <c r="AN149" s="51">
        <f>IF($B149&lt;=AL$26,[1]!srE2LETn(AO$9,AL149,$C$6),NA())</f>
        <v>3.5379999999999998E-6</v>
      </c>
      <c r="AO149" s="51">
        <f>IF($B149&lt;=AL$26,[1]!srE2LETt(AO$9,AL149,$C$6),NA())</f>
        <v>8.5465380000000011E-3</v>
      </c>
      <c r="AP149" s="51">
        <f>IF($B149&lt;=AL$26,[1]!srE2Rng(AO$9,AL149),NA())</f>
        <v>16950</v>
      </c>
    </row>
    <row r="150" spans="2:42">
      <c r="B150" s="48">
        <f>B138*6.5</f>
        <v>65</v>
      </c>
      <c r="C150" s="50" t="e">
        <f t="shared" si="9"/>
        <v>#N/A</v>
      </c>
      <c r="D150" s="51" t="e">
        <f>IF($B150&lt;=C$26,[1]!srE2LETe(F$9,C150,$C$6),NA())</f>
        <v>#N/A</v>
      </c>
      <c r="E150" s="51" t="e">
        <f>IF($B150&lt;=C$26,[1]!srE2LETn(F$9,C150,$C$6),NA())</f>
        <v>#N/A</v>
      </c>
      <c r="F150" s="51" t="e">
        <f>IF($B150&lt;=C$26,[1]!srE2LETt(F$9,C150,$C$6),NA())</f>
        <v>#N/A</v>
      </c>
      <c r="G150" s="51" t="e">
        <f>IF($B150&lt;=C$26,[1]!srE2Rng(F$9,C150),NA())</f>
        <v>#N/A</v>
      </c>
      <c r="H150" s="50" t="e">
        <f t="shared" si="10"/>
        <v>#N/A</v>
      </c>
      <c r="I150" s="51" t="e">
        <f>IF($B150&lt;=H$26,[1]!srE2LETe(K$9,H150,$C$6),NA())</f>
        <v>#N/A</v>
      </c>
      <c r="J150" s="51" t="e">
        <f>IF($B150&lt;=H$26,[1]!srE2LETn(K$9,H150,$C$6),NA())</f>
        <v>#N/A</v>
      </c>
      <c r="K150" s="51" t="e">
        <f>IF($B150&lt;=H$26,[1]!srE2LETt(K$9,H150,$C$6),NA())</f>
        <v>#N/A</v>
      </c>
      <c r="L150" s="51" t="e">
        <f>IF($B150&lt;=H$26,[1]!srE2Rng(K$9,H150),NA())</f>
        <v>#N/A</v>
      </c>
      <c r="M150" s="50" t="e">
        <f t="shared" si="11"/>
        <v>#N/A</v>
      </c>
      <c r="N150" s="51" t="e">
        <f>IF($B150&lt;=M$26,[1]!srE2LETe(P$9,M150,$C$6),NA())</f>
        <v>#N/A</v>
      </c>
      <c r="O150" s="51" t="e">
        <f>IF($B150&lt;=M$26,[1]!srE2LETn(P$9,M150,$C$6),NA())</f>
        <v>#N/A</v>
      </c>
      <c r="P150" s="51" t="e">
        <f>IF($B150&lt;=M$26,[1]!srE2LETt(P$9,M150,$C$6),NA())</f>
        <v>#N/A</v>
      </c>
      <c r="Q150" s="51" t="e">
        <f>IF($B150&lt;=M$26,[1]!srE2Rng(P$9,M150),NA())</f>
        <v>#N/A</v>
      </c>
      <c r="R150" s="50">
        <f t="shared" si="12"/>
        <v>65</v>
      </c>
      <c r="S150" s="51">
        <f>IF($B150&lt;=R$26,[1]!srE2LETe(U$9,R150,$C$6),NA())</f>
        <v>9.9653200000000002</v>
      </c>
      <c r="T150" s="51">
        <f>IF($B150&lt;=R$26,[1]!srE2LETn(U$9,R150,$C$6),NA())</f>
        <v>3.9249200000000001E-3</v>
      </c>
      <c r="U150" s="51">
        <f>IF($B150&lt;=R$26,[1]!srE2LETt(U$9,R150,$C$6),NA())</f>
        <v>9.9692449200000013</v>
      </c>
      <c r="V150" s="51">
        <f>IF($B150&lt;=R$26,[1]!srE2Rng(U$9,R150),NA())</f>
        <v>1453.1999999999998</v>
      </c>
      <c r="W150" s="50">
        <f t="shared" si="13"/>
        <v>65</v>
      </c>
      <c r="X150" s="51">
        <f>IF($B150&lt;=W$26,[1]!srE2LETe(Z$9,W150,$C$6),NA())</f>
        <v>2.7027999999999999</v>
      </c>
      <c r="Y150" s="51">
        <f>IF($B150&lt;=W$26,[1]!srE2LETn(Z$9,W150,$C$6),NA())</f>
        <v>1.0346800000000001E-3</v>
      </c>
      <c r="Z150" s="51">
        <f>IF($B150&lt;=W$26,[1]!srE2LETt(Z$9,W150,$C$6),NA())</f>
        <v>2.7038346799999999</v>
      </c>
      <c r="AA150" s="51">
        <f>IF($B150&lt;=W$26,[1]!srE2Rng(Z$9,W150),NA())</f>
        <v>2440</v>
      </c>
      <c r="AB150" s="50">
        <f t="shared" si="14"/>
        <v>65</v>
      </c>
      <c r="AC150" s="51">
        <f>IF($B150&lt;=AB$26,[1]!srE2LETe(AE$9,AB150,$C$6),NA())</f>
        <v>0.28568000000000005</v>
      </c>
      <c r="AD150" s="51">
        <f>IF($B150&lt;=AB$26,[1]!srE2LETn(AE$9,AB150,$C$6),NA())</f>
        <v>1.2096000000000002E-4</v>
      </c>
      <c r="AE150" s="51">
        <f>IF($B150&lt;=AB$26,[1]!srE2LETt(AE$9,AB150,$C$6),NA())</f>
        <v>0.28580096000000005</v>
      </c>
      <c r="AF150" s="51">
        <f>IF($B150&lt;=AB$26,[1]!srE2Rng(AE$9,AB150),NA())</f>
        <v>6617.9999999999991</v>
      </c>
      <c r="AG150" s="50">
        <f t="shared" si="15"/>
        <v>65</v>
      </c>
      <c r="AH150" s="51">
        <f>IF($B150&lt;=AG$26,[1]!srE2LETe(AJ$9,AG150,$C$6),NA())</f>
        <v>3.2267999999999998E-2</v>
      </c>
      <c r="AI150" s="51">
        <f>IF($B150&lt;=AG$26,[1]!srE2LETn(AJ$9,AG150,$C$6),NA())</f>
        <v>1.3834E-5</v>
      </c>
      <c r="AJ150" s="51">
        <f>IF($B150&lt;=AG$26,[1]!srE2LETt(AJ$9,AG150,$C$6),NA())</f>
        <v>3.2281833999999995E-2</v>
      </c>
      <c r="AK150" s="51">
        <f>IF($B150&lt;=AG$26,[1]!srE2Rng(AJ$9,AG150),NA())</f>
        <v>19554</v>
      </c>
      <c r="AL150" s="50">
        <f t="shared" si="16"/>
        <v>65</v>
      </c>
      <c r="AM150" s="51">
        <f>IF($B150&lt;=AL$26,[1]!srE2LETe(AO$9,AL150,$C$6),NA())</f>
        <v>8.0359999999999997E-3</v>
      </c>
      <c r="AN150" s="51">
        <f>IF($B150&lt;=AL$26,[1]!srE2LETn(AO$9,AL150,$C$6),NA())</f>
        <v>3.2899999999999998E-6</v>
      </c>
      <c r="AO150" s="51">
        <f>IF($B150&lt;=AL$26,[1]!srE2LETt(AO$9,AL150,$C$6),NA())</f>
        <v>8.0392899999999993E-3</v>
      </c>
      <c r="AP150" s="51">
        <f>IF($B150&lt;=AL$26,[1]!srE2Rng(AO$9,AL150),NA())</f>
        <v>19540</v>
      </c>
    </row>
    <row r="151" spans="2:42">
      <c r="B151" s="48">
        <f>B138*7</f>
        <v>70</v>
      </c>
      <c r="C151" s="50" t="e">
        <f t="shared" si="9"/>
        <v>#N/A</v>
      </c>
      <c r="D151" s="51" t="e">
        <f>IF($B151&lt;=C$26,[1]!srE2LETe(F$9,C151,$C$6),NA())</f>
        <v>#N/A</v>
      </c>
      <c r="E151" s="51" t="e">
        <f>IF($B151&lt;=C$26,[1]!srE2LETn(F$9,C151,$C$6),NA())</f>
        <v>#N/A</v>
      </c>
      <c r="F151" s="51" t="e">
        <f>IF($B151&lt;=C$26,[1]!srE2LETt(F$9,C151,$C$6),NA())</f>
        <v>#N/A</v>
      </c>
      <c r="G151" s="51" t="e">
        <f>IF($B151&lt;=C$26,[1]!srE2Rng(F$9,C151),NA())</f>
        <v>#N/A</v>
      </c>
      <c r="H151" s="50" t="e">
        <f t="shared" si="10"/>
        <v>#N/A</v>
      </c>
      <c r="I151" s="51" t="e">
        <f>IF($B151&lt;=H$26,[1]!srE2LETe(K$9,H151,$C$6),NA())</f>
        <v>#N/A</v>
      </c>
      <c r="J151" s="51" t="e">
        <f>IF($B151&lt;=H$26,[1]!srE2LETn(K$9,H151,$C$6),NA())</f>
        <v>#N/A</v>
      </c>
      <c r="K151" s="51" t="e">
        <f>IF($B151&lt;=H$26,[1]!srE2LETt(K$9,H151,$C$6),NA())</f>
        <v>#N/A</v>
      </c>
      <c r="L151" s="51" t="e">
        <f>IF($B151&lt;=H$26,[1]!srE2Rng(K$9,H151),NA())</f>
        <v>#N/A</v>
      </c>
      <c r="M151" s="50" t="e">
        <f t="shared" si="11"/>
        <v>#N/A</v>
      </c>
      <c r="N151" s="51" t="e">
        <f>IF($B151&lt;=M$26,[1]!srE2LETe(P$9,M151,$C$6),NA())</f>
        <v>#N/A</v>
      </c>
      <c r="O151" s="51" t="e">
        <f>IF($B151&lt;=M$26,[1]!srE2LETn(P$9,M151,$C$6),NA())</f>
        <v>#N/A</v>
      </c>
      <c r="P151" s="51" t="e">
        <f>IF($B151&lt;=M$26,[1]!srE2LETt(P$9,M151,$C$6),NA())</f>
        <v>#N/A</v>
      </c>
      <c r="Q151" s="51" t="e">
        <f>IF($B151&lt;=M$26,[1]!srE2Rng(P$9,M151),NA())</f>
        <v>#N/A</v>
      </c>
      <c r="R151" s="50">
        <f t="shared" si="12"/>
        <v>70</v>
      </c>
      <c r="S151" s="51">
        <f>IF($B151&lt;=R$26,[1]!srE2LETe(U$9,R151,$C$6),NA())</f>
        <v>9.4702000000000002</v>
      </c>
      <c r="T151" s="51">
        <f>IF($B151&lt;=R$26,[1]!srE2LETn(U$9,R151,$C$6),NA())</f>
        <v>3.6735600000000002E-3</v>
      </c>
      <c r="U151" s="51">
        <f>IF($B151&lt;=R$26,[1]!srE2LETt(U$9,R151,$C$6),NA())</f>
        <v>9.4738735599999995</v>
      </c>
      <c r="V151" s="51">
        <f>IF($B151&lt;=R$26,[1]!srE2Rng(U$9,R151),NA())</f>
        <v>1644.8</v>
      </c>
      <c r="W151" s="50">
        <f t="shared" si="13"/>
        <v>70</v>
      </c>
      <c r="X151" s="51">
        <f>IF($B151&lt;=W$26,[1]!srE2LETe(Z$9,W151,$C$6),NA())</f>
        <v>2.5542000000000002</v>
      </c>
      <c r="Y151" s="51">
        <f>IF($B151&lt;=W$26,[1]!srE2LETn(Z$9,W151,$C$6),NA())</f>
        <v>9.6682000000000007E-4</v>
      </c>
      <c r="Z151" s="51">
        <f>IF($B151&lt;=W$26,[1]!srE2LETt(Z$9,W151,$C$6),NA())</f>
        <v>2.5551668200000002</v>
      </c>
      <c r="AA151" s="51">
        <f>IF($B151&lt;=W$26,[1]!srE2Rng(Z$9,W151),NA())</f>
        <v>2766</v>
      </c>
      <c r="AB151" s="50">
        <f t="shared" si="14"/>
        <v>70</v>
      </c>
      <c r="AC151" s="51">
        <f>IF($B151&lt;=AB$26,[1]!srE2LETe(AE$9,AB151,$C$6),NA())</f>
        <v>0.26992000000000005</v>
      </c>
      <c r="AD151" s="51">
        <f>IF($B151&lt;=AB$26,[1]!srE2LETn(AE$9,AB151,$C$6),NA())</f>
        <v>1.1310000000000001E-4</v>
      </c>
      <c r="AE151" s="51">
        <f>IF($B151&lt;=AB$26,[1]!srE2LETt(AE$9,AB151,$C$6),NA())</f>
        <v>0.27003310000000003</v>
      </c>
      <c r="AF151" s="51">
        <f>IF($B151&lt;=AB$26,[1]!srE2Rng(AE$9,AB151),NA())</f>
        <v>7553.9999999999991</v>
      </c>
      <c r="AG151" s="50">
        <f t="shared" si="15"/>
        <v>70</v>
      </c>
      <c r="AH151" s="51">
        <f>IF($B151&lt;=AG$26,[1]!srE2LETe(AJ$9,AG151,$C$6),NA())</f>
        <v>3.0476E-2</v>
      </c>
      <c r="AI151" s="51">
        <f>IF($B151&lt;=AG$26,[1]!srE2LETn(AJ$9,AG151,$C$6),NA())</f>
        <v>1.2917999999999999E-5</v>
      </c>
      <c r="AJ151" s="51">
        <f>IF($B151&lt;=AG$26,[1]!srE2LETt(AJ$9,AG151,$C$6),NA())</f>
        <v>3.0488918E-2</v>
      </c>
      <c r="AK151" s="51">
        <f>IF($B151&lt;=AG$26,[1]!srE2Rng(AJ$9,AG151),NA())</f>
        <v>22292</v>
      </c>
      <c r="AL151" s="50">
        <f t="shared" si="16"/>
        <v>70</v>
      </c>
      <c r="AM151" s="51">
        <f>IF($B151&lt;=AL$26,[1]!srE2LETe(AO$9,AL151,$C$6),NA())</f>
        <v>7.5950000000000002E-3</v>
      </c>
      <c r="AN151" s="51">
        <f>IF($B151&lt;=AL$26,[1]!srE2LETn(AO$9,AL151,$C$6),NA())</f>
        <v>3.0759999999999999E-6</v>
      </c>
      <c r="AO151" s="51">
        <f>IF($B151&lt;=AL$26,[1]!srE2LETt(AO$9,AL151,$C$6),NA())</f>
        <v>7.5980760000000005E-3</v>
      </c>
      <c r="AP151" s="51">
        <f>IF($B151&lt;=AL$26,[1]!srE2Rng(AO$9,AL151),NA())</f>
        <v>22290</v>
      </c>
    </row>
    <row r="152" spans="2:42">
      <c r="B152" s="48">
        <f>B138*7.5</f>
        <v>75</v>
      </c>
      <c r="C152" s="50" t="e">
        <f t="shared" si="9"/>
        <v>#N/A</v>
      </c>
      <c r="D152" s="51" t="e">
        <f>IF($B152&lt;=C$26,[1]!srE2LETe(F$9,C152,$C$6),NA())</f>
        <v>#N/A</v>
      </c>
      <c r="E152" s="51" t="e">
        <f>IF($B152&lt;=C$26,[1]!srE2LETn(F$9,C152,$C$6),NA())</f>
        <v>#N/A</v>
      </c>
      <c r="F152" s="51" t="e">
        <f>IF($B152&lt;=C$26,[1]!srE2LETt(F$9,C152,$C$6),NA())</f>
        <v>#N/A</v>
      </c>
      <c r="G152" s="51" t="e">
        <f>IF($B152&lt;=C$26,[1]!srE2Rng(F$9,C152),NA())</f>
        <v>#N/A</v>
      </c>
      <c r="H152" s="50" t="e">
        <f t="shared" si="10"/>
        <v>#N/A</v>
      </c>
      <c r="I152" s="51" t="e">
        <f>IF($B152&lt;=H$26,[1]!srE2LETe(K$9,H152,$C$6),NA())</f>
        <v>#N/A</v>
      </c>
      <c r="J152" s="51" t="e">
        <f>IF($B152&lt;=H$26,[1]!srE2LETn(K$9,H152,$C$6),NA())</f>
        <v>#N/A</v>
      </c>
      <c r="K152" s="51" t="e">
        <f>IF($B152&lt;=H$26,[1]!srE2LETt(K$9,H152,$C$6),NA())</f>
        <v>#N/A</v>
      </c>
      <c r="L152" s="51" t="e">
        <f>IF($B152&lt;=H$26,[1]!srE2Rng(K$9,H152),NA())</f>
        <v>#N/A</v>
      </c>
      <c r="M152" s="50" t="e">
        <f t="shared" si="11"/>
        <v>#N/A</v>
      </c>
      <c r="N152" s="51" t="e">
        <f>IF($B152&lt;=M$26,[1]!srE2LETe(P$9,M152,$C$6),NA())</f>
        <v>#N/A</v>
      </c>
      <c r="O152" s="51" t="e">
        <f>IF($B152&lt;=M$26,[1]!srE2LETn(P$9,M152,$C$6),NA())</f>
        <v>#N/A</v>
      </c>
      <c r="P152" s="51" t="e">
        <f>IF($B152&lt;=M$26,[1]!srE2LETt(P$9,M152,$C$6),NA())</f>
        <v>#N/A</v>
      </c>
      <c r="Q152" s="51" t="e">
        <f>IF($B152&lt;=M$26,[1]!srE2Rng(P$9,M152),NA())</f>
        <v>#N/A</v>
      </c>
      <c r="R152" s="50" t="e">
        <f t="shared" si="12"/>
        <v>#N/A</v>
      </c>
      <c r="S152" s="51" t="e">
        <f>IF($B152&lt;=R$26,[1]!srE2LETe(U$9,R152,$C$6),NA())</f>
        <v>#N/A</v>
      </c>
      <c r="T152" s="51" t="e">
        <f>IF($B152&lt;=R$26,[1]!srE2LETn(U$9,R152,$C$6),NA())</f>
        <v>#N/A</v>
      </c>
      <c r="U152" s="51" t="e">
        <f>IF($B152&lt;=R$26,[1]!srE2LETt(U$9,R152,$C$6),NA())</f>
        <v>#N/A</v>
      </c>
      <c r="V152" s="51" t="e">
        <f>IF($B152&lt;=R$26,[1]!srE2Rng(U$9,R152),NA())</f>
        <v>#N/A</v>
      </c>
      <c r="W152" s="50">
        <f t="shared" si="13"/>
        <v>75</v>
      </c>
      <c r="X152" s="51">
        <f>IF($B152&lt;=W$26,[1]!srE2LETe(Z$9,W152,$C$6),NA())</f>
        <v>2.423</v>
      </c>
      <c r="Y152" s="51">
        <f>IF($B152&lt;=W$26,[1]!srE2LETn(Z$9,W152,$C$6),NA())</f>
        <v>9.0729999999999999E-4</v>
      </c>
      <c r="Z152" s="51">
        <f>IF($B152&lt;=W$26,[1]!srE2LETt(Z$9,W152,$C$6),NA())</f>
        <v>2.4239073000000002</v>
      </c>
      <c r="AA152" s="51">
        <f>IF($B152&lt;=W$26,[1]!srE2Rng(Z$9,W152),NA())</f>
        <v>3110</v>
      </c>
      <c r="AB152" s="50">
        <f t="shared" si="14"/>
        <v>75</v>
      </c>
      <c r="AC152" s="51">
        <f>IF($B152&lt;=AB$26,[1]!srE2LETe(AE$9,AB152,$C$6),NA())</f>
        <v>0.25540000000000002</v>
      </c>
      <c r="AD152" s="51">
        <f>IF($B152&lt;=AB$26,[1]!srE2LETn(AE$9,AB152,$C$6),NA())</f>
        <v>1.059E-4</v>
      </c>
      <c r="AE152" s="51">
        <f>IF($B152&lt;=AB$26,[1]!srE2LETt(AE$9,AB152,$C$6),NA())</f>
        <v>0.25550590000000001</v>
      </c>
      <c r="AF152" s="51">
        <f>IF($B152&lt;=AB$26,[1]!srE2Rng(AE$9,AB152),NA())</f>
        <v>8520</v>
      </c>
      <c r="AG152" s="50">
        <f t="shared" si="15"/>
        <v>75</v>
      </c>
      <c r="AH152" s="51">
        <f>IF($B152&lt;=AG$26,[1]!srE2LETe(AJ$9,AG152,$C$6),NA())</f>
        <v>2.8899999999999999E-2</v>
      </c>
      <c r="AI152" s="51">
        <f>IF($B152&lt;=AG$26,[1]!srE2LETn(AJ$9,AG152,$C$6),NA())</f>
        <v>1.2109999999999999E-5</v>
      </c>
      <c r="AJ152" s="51">
        <f>IF($B152&lt;=AG$26,[1]!srE2LETt(AJ$9,AG152,$C$6),NA())</f>
        <v>2.8912109999999998E-2</v>
      </c>
      <c r="AK152" s="51">
        <f>IF($B152&lt;=AG$26,[1]!srE2Rng(AJ$9,AG152),NA())</f>
        <v>25180</v>
      </c>
      <c r="AL152" s="50">
        <f t="shared" si="16"/>
        <v>75</v>
      </c>
      <c r="AM152" s="51">
        <f>IF($B152&lt;=AL$26,[1]!srE2LETe(AO$9,AL152,$C$6),NA())</f>
        <v>7.2315000000000001E-3</v>
      </c>
      <c r="AN152" s="51">
        <f>IF($B152&lt;=AL$26,[1]!srE2LETn(AO$9,AL152,$C$6),NA())</f>
        <v>2.9000000000000002E-6</v>
      </c>
      <c r="AO152" s="51">
        <f>IF($B152&lt;=AL$26,[1]!srE2LETt(AO$9,AL152,$C$6),NA())</f>
        <v>7.2344000000000002E-3</v>
      </c>
      <c r="AP152" s="51">
        <f>IF($B152&lt;=AL$26,[1]!srE2Rng(AO$9,AL152),NA())</f>
        <v>25265</v>
      </c>
    </row>
    <row r="153" spans="2:42">
      <c r="B153" s="48">
        <f>B138*8</f>
        <v>80</v>
      </c>
      <c r="C153" s="98" t="e">
        <f t="shared" si="9"/>
        <v>#N/A</v>
      </c>
      <c r="D153" s="51" t="e">
        <f>IF($B153&lt;=C$26,[1]!srE2LETe(F$9,C153,$C$6),NA())</f>
        <v>#N/A</v>
      </c>
      <c r="E153" s="51" t="e">
        <f>IF($B153&lt;=C$26,[1]!srE2LETn(F$9,C153,$C$6),NA())</f>
        <v>#N/A</v>
      </c>
      <c r="F153" s="51" t="e">
        <f>IF($B153&lt;=C$26,[1]!srE2LETt(F$9,C153,$C$6),NA())</f>
        <v>#N/A</v>
      </c>
      <c r="G153" s="51" t="e">
        <f>IF($B153&lt;=C$26,[1]!srE2Rng(F$9,C153),NA())</f>
        <v>#N/A</v>
      </c>
      <c r="H153" s="98" t="e">
        <f t="shared" si="10"/>
        <v>#N/A</v>
      </c>
      <c r="I153" s="51" t="e">
        <f>IF($B153&lt;=H$26,[1]!srE2LETe(K$9,H153,$C$6),NA())</f>
        <v>#N/A</v>
      </c>
      <c r="J153" s="51" t="e">
        <f>IF($B153&lt;=H$26,[1]!srE2LETn(K$9,H153,$C$6),NA())</f>
        <v>#N/A</v>
      </c>
      <c r="K153" s="51" t="e">
        <f>IF($B153&lt;=H$26,[1]!srE2LETt(K$9,H153,$C$6),NA())</f>
        <v>#N/A</v>
      </c>
      <c r="L153" s="51" t="e">
        <f>IF($B153&lt;=H$26,[1]!srE2Rng(K$9,H153),NA())</f>
        <v>#N/A</v>
      </c>
      <c r="M153" s="98" t="e">
        <f t="shared" si="11"/>
        <v>#N/A</v>
      </c>
      <c r="N153" s="51" t="e">
        <f>IF($B153&lt;=M$26,[1]!srE2LETe(P$9,M153,$C$6),NA())</f>
        <v>#N/A</v>
      </c>
      <c r="O153" s="51" t="e">
        <f>IF($B153&lt;=M$26,[1]!srE2LETn(P$9,M153,$C$6),NA())</f>
        <v>#N/A</v>
      </c>
      <c r="P153" s="51" t="e">
        <f>IF($B153&lt;=M$26,[1]!srE2LETt(P$9,M153,$C$6),NA())</f>
        <v>#N/A</v>
      </c>
      <c r="Q153" s="51" t="e">
        <f>IF($B153&lt;=M$26,[1]!srE2Rng(P$9,M153),NA())</f>
        <v>#N/A</v>
      </c>
      <c r="R153" s="98" t="e">
        <f t="shared" si="12"/>
        <v>#N/A</v>
      </c>
      <c r="S153" s="51" t="e">
        <f>IF($B153&lt;=R$26,[1]!srE2LETe(U$9,R153,$C$6),NA())</f>
        <v>#N/A</v>
      </c>
      <c r="T153" s="51" t="e">
        <f>IF($B153&lt;=R$26,[1]!srE2LETn(U$9,R153,$C$6),NA())</f>
        <v>#N/A</v>
      </c>
      <c r="U153" s="51" t="e">
        <f>IF($B153&lt;=R$26,[1]!srE2LETt(U$9,R153,$C$6),NA())</f>
        <v>#N/A</v>
      </c>
      <c r="V153" s="51" t="e">
        <f>IF($B153&lt;=R$26,[1]!srE2Rng(U$9,R153),NA())</f>
        <v>#N/A</v>
      </c>
      <c r="W153" s="98">
        <f t="shared" si="13"/>
        <v>80</v>
      </c>
      <c r="X153" s="51">
        <f>IF($B153&lt;=W$26,[1]!srE2LETe(Z$9,W153,$C$6),NA())</f>
        <v>2.3102</v>
      </c>
      <c r="Y153" s="51">
        <f>IF($B153&lt;=W$26,[1]!srE2LETn(Z$9,W153,$C$6),NA())</f>
        <v>8.5641999999999999E-4</v>
      </c>
      <c r="Z153" s="51">
        <f>IF($B153&lt;=W$26,[1]!srE2LETt(Z$9,W153,$C$6),NA())</f>
        <v>2.3110564199999999</v>
      </c>
      <c r="AA153" s="51">
        <f>IF($B153&lt;=W$26,[1]!srE2Rng(Z$9,W153),NA())</f>
        <v>3478</v>
      </c>
      <c r="AB153" s="98">
        <f t="shared" si="14"/>
        <v>80</v>
      </c>
      <c r="AC153" s="51">
        <f>IF($B153&lt;=AB$26,[1]!srE2LETe(AE$9,AB153,$C$6),NA())</f>
        <v>0.24364</v>
      </c>
      <c r="AD153" s="51">
        <f>IF($B153&lt;=AB$26,[1]!srE2LETn(AE$9,AB153,$C$6),NA())</f>
        <v>1.00104E-4</v>
      </c>
      <c r="AE153" s="51">
        <f>IF($B153&lt;=AB$26,[1]!srE2LETt(AE$9,AB153,$C$6),NA())</f>
        <v>0.24374010400000001</v>
      </c>
      <c r="AF153" s="51">
        <f>IF($B153&lt;=AB$26,[1]!srE2Rng(AE$9,AB153),NA())</f>
        <v>9576</v>
      </c>
      <c r="AG153" s="98">
        <f t="shared" si="15"/>
        <v>80</v>
      </c>
      <c r="AH153" s="51">
        <f>IF($B153&lt;=AG$26,[1]!srE2LETe(AJ$9,AG153,$C$6),NA())</f>
        <v>2.7548E-2</v>
      </c>
      <c r="AI153" s="51">
        <f>IF($B153&lt;=AG$26,[1]!srE2LETn(AJ$9,AG153,$C$6),NA())</f>
        <v>1.1430000000000001E-5</v>
      </c>
      <c r="AJ153" s="51">
        <f>IF($B153&lt;=AG$26,[1]!srE2LETt(AJ$9,AG153,$C$6),NA())</f>
        <v>2.7559429999999999E-2</v>
      </c>
      <c r="AK153" s="51">
        <f>IF($B153&lt;=AG$26,[1]!srE2Rng(AJ$9,AG153),NA())</f>
        <v>28244</v>
      </c>
      <c r="AL153" s="98">
        <f t="shared" si="16"/>
        <v>80</v>
      </c>
      <c r="AM153" s="51">
        <f>IF($B153&lt;=AL$26,[1]!srE2LETe(AO$9,AL153,$C$6),NA())</f>
        <v>6.868E-3</v>
      </c>
      <c r="AN153" s="51">
        <f>IF($B153&lt;=AL$26,[1]!srE2LETn(AO$9,AL153,$C$6),NA())</f>
        <v>2.7240000000000001E-6</v>
      </c>
      <c r="AO153" s="51">
        <f>IF($B153&lt;=AL$26,[1]!srE2LETt(AO$9,AL153,$C$6),NA())</f>
        <v>6.8707239999999999E-3</v>
      </c>
      <c r="AP153" s="51">
        <f>IF($B153&lt;=AL$26,[1]!srE2Rng(AO$9,AL153),NA())</f>
        <v>28240</v>
      </c>
    </row>
    <row r="154" spans="2:42">
      <c r="B154" s="48">
        <f>B138*8.5</f>
        <v>85</v>
      </c>
      <c r="C154" s="98" t="e">
        <f t="shared" si="9"/>
        <v>#N/A</v>
      </c>
      <c r="D154" s="51" t="e">
        <f>IF($B154&lt;=C$26,[1]!srE2LETe(F$9,C154,$C$6),NA())</f>
        <v>#N/A</v>
      </c>
      <c r="E154" s="51" t="e">
        <f>IF($B154&lt;=C$26,[1]!srE2LETn(F$9,C154,$C$6),NA())</f>
        <v>#N/A</v>
      </c>
      <c r="F154" s="51" t="e">
        <f>IF($B154&lt;=C$26,[1]!srE2LETt(F$9,C154,$C$6),NA())</f>
        <v>#N/A</v>
      </c>
      <c r="G154" s="51" t="e">
        <f>IF($B154&lt;=C$26,[1]!srE2Rng(F$9,C154),NA())</f>
        <v>#N/A</v>
      </c>
      <c r="H154" s="98" t="e">
        <f t="shared" si="10"/>
        <v>#N/A</v>
      </c>
      <c r="I154" s="51" t="e">
        <f>IF($B154&lt;=H$26,[1]!srE2LETe(K$9,H154,$C$6),NA())</f>
        <v>#N/A</v>
      </c>
      <c r="J154" s="51" t="e">
        <f>IF($B154&lt;=H$26,[1]!srE2LETn(K$9,H154,$C$6),NA())</f>
        <v>#N/A</v>
      </c>
      <c r="K154" s="51" t="e">
        <f>IF($B154&lt;=H$26,[1]!srE2LETt(K$9,H154,$C$6),NA())</f>
        <v>#N/A</v>
      </c>
      <c r="L154" s="51" t="e">
        <f>IF($B154&lt;=H$26,[1]!srE2Rng(K$9,H154),NA())</f>
        <v>#N/A</v>
      </c>
      <c r="M154" s="98" t="e">
        <f t="shared" si="11"/>
        <v>#N/A</v>
      </c>
      <c r="N154" s="51" t="e">
        <f>IF($B154&lt;=M$26,[1]!srE2LETe(P$9,M154,$C$6),NA())</f>
        <v>#N/A</v>
      </c>
      <c r="O154" s="51" t="e">
        <f>IF($B154&lt;=M$26,[1]!srE2LETn(P$9,M154,$C$6),NA())</f>
        <v>#N/A</v>
      </c>
      <c r="P154" s="51" t="e">
        <f>IF($B154&lt;=M$26,[1]!srE2LETt(P$9,M154,$C$6),NA())</f>
        <v>#N/A</v>
      </c>
      <c r="Q154" s="51" t="e">
        <f>IF($B154&lt;=M$26,[1]!srE2Rng(P$9,M154),NA())</f>
        <v>#N/A</v>
      </c>
      <c r="R154" s="98" t="e">
        <f t="shared" si="12"/>
        <v>#N/A</v>
      </c>
      <c r="S154" s="51" t="e">
        <f>IF($B154&lt;=R$26,[1]!srE2LETe(U$9,R154,$C$6),NA())</f>
        <v>#N/A</v>
      </c>
      <c r="T154" s="51" t="e">
        <f>IF($B154&lt;=R$26,[1]!srE2LETn(U$9,R154,$C$6),NA())</f>
        <v>#N/A</v>
      </c>
      <c r="U154" s="51" t="e">
        <f>IF($B154&lt;=R$26,[1]!srE2LETt(U$9,R154,$C$6),NA())</f>
        <v>#N/A</v>
      </c>
      <c r="V154" s="51" t="e">
        <f>IF($B154&lt;=R$26,[1]!srE2Rng(U$9,R154),NA())</f>
        <v>#N/A</v>
      </c>
      <c r="W154" s="98">
        <f t="shared" si="13"/>
        <v>85</v>
      </c>
      <c r="X154" s="51">
        <f>IF($B154&lt;=W$26,[1]!srE2LETe(Z$9,W154,$C$6),NA())</f>
        <v>2.2088000000000001</v>
      </c>
      <c r="Y154" s="51">
        <f>IF($B154&lt;=W$26,[1]!srE2LETn(Z$9,W154,$C$6),NA())</f>
        <v>8.1076E-4</v>
      </c>
      <c r="Z154" s="51">
        <f>IF($B154&lt;=W$26,[1]!srE2LETt(Z$9,W154,$C$6),NA())</f>
        <v>2.2096107599999999</v>
      </c>
      <c r="AA154" s="51">
        <f>IF($B154&lt;=W$26,[1]!srE2Rng(Z$9,W154),NA())</f>
        <v>3858</v>
      </c>
      <c r="AB154" s="98">
        <f t="shared" si="14"/>
        <v>85</v>
      </c>
      <c r="AC154" s="51">
        <f>IF($B154&lt;=AB$26,[1]!srE2LETe(AE$9,AB154,$C$6),NA())</f>
        <v>0.23255999999999999</v>
      </c>
      <c r="AD154" s="51">
        <f>IF($B154&lt;=AB$26,[1]!srE2LETn(AE$9,AB154,$C$6),NA())</f>
        <v>9.4635999999999993E-5</v>
      </c>
      <c r="AE154" s="51">
        <f>IF($B154&lt;=AB$26,[1]!srE2LETt(AE$9,AB154,$C$6),NA())</f>
        <v>0.232654636</v>
      </c>
      <c r="AF154" s="51">
        <f>IF($B154&lt;=AB$26,[1]!srE2Rng(AE$9,AB154),NA())</f>
        <v>10658</v>
      </c>
      <c r="AG154" s="98">
        <f t="shared" si="15"/>
        <v>85</v>
      </c>
      <c r="AH154" s="51">
        <f>IF($B154&lt;=AG$26,[1]!srE2LETe(AJ$9,AG154,$C$6),NA())</f>
        <v>2.6334E-2</v>
      </c>
      <c r="AI154" s="51">
        <f>IF($B154&lt;=AG$26,[1]!srE2LETn(AJ$9,AG154,$C$6),NA())</f>
        <v>1.0815999999999999E-5</v>
      </c>
      <c r="AJ154" s="51">
        <f>IF($B154&lt;=AG$26,[1]!srE2LETt(AJ$9,AG154,$C$6),NA())</f>
        <v>2.6344816E-2</v>
      </c>
      <c r="AK154" s="51">
        <f>IF($B154&lt;=AG$26,[1]!srE2Rng(AJ$9,AG154),NA())</f>
        <v>31452</v>
      </c>
      <c r="AL154" s="98">
        <f t="shared" si="16"/>
        <v>85</v>
      </c>
      <c r="AM154" s="51">
        <f>IF($B154&lt;=AL$26,[1]!srE2LETe(AO$9,AL154,$C$6),NA())</f>
        <v>6.5795000000000003E-3</v>
      </c>
      <c r="AN154" s="51">
        <f>IF($B154&lt;=AL$26,[1]!srE2LETn(AO$9,AL154,$C$6),NA())</f>
        <v>2.5855000000000001E-6</v>
      </c>
      <c r="AO154" s="51">
        <f>IF($B154&lt;=AL$26,[1]!srE2LETt(AO$9,AL154,$C$6),NA())</f>
        <v>6.5820855000000003E-3</v>
      </c>
      <c r="AP154" s="51">
        <f>IF($B154&lt;=AL$26,[1]!srE2Rng(AO$9,AL154),NA())</f>
        <v>31505</v>
      </c>
    </row>
    <row r="155" spans="2:42">
      <c r="B155" s="48">
        <f>B138*9</f>
        <v>90</v>
      </c>
      <c r="C155" s="50" t="e">
        <f t="shared" si="9"/>
        <v>#N/A</v>
      </c>
      <c r="D155" s="51" t="e">
        <f>IF($B155&lt;=C$26,[1]!srE2LETe(F$9,C155,$C$6),NA())</f>
        <v>#N/A</v>
      </c>
      <c r="E155" s="51" t="e">
        <f>IF($B155&lt;=C$26,[1]!srE2LETn(F$9,C155,$C$6),NA())</f>
        <v>#N/A</v>
      </c>
      <c r="F155" s="51" t="e">
        <f>IF($B155&lt;=C$26,[1]!srE2LETt(F$9,C155,$C$6),NA())</f>
        <v>#N/A</v>
      </c>
      <c r="G155" s="51" t="e">
        <f>IF($B155&lt;=C$26,[1]!srE2Rng(F$9,C155),NA())</f>
        <v>#N/A</v>
      </c>
      <c r="H155" s="50" t="e">
        <f t="shared" si="10"/>
        <v>#N/A</v>
      </c>
      <c r="I155" s="51" t="e">
        <f>IF($B155&lt;=H$26,[1]!srE2LETe(K$9,H155,$C$6),NA())</f>
        <v>#N/A</v>
      </c>
      <c r="J155" s="51" t="e">
        <f>IF($B155&lt;=H$26,[1]!srE2LETn(K$9,H155,$C$6),NA())</f>
        <v>#N/A</v>
      </c>
      <c r="K155" s="51" t="e">
        <f>IF($B155&lt;=H$26,[1]!srE2LETt(K$9,H155,$C$6),NA())</f>
        <v>#N/A</v>
      </c>
      <c r="L155" s="51" t="e">
        <f>IF($B155&lt;=H$26,[1]!srE2Rng(K$9,H155),NA())</f>
        <v>#N/A</v>
      </c>
      <c r="M155" s="50" t="e">
        <f t="shared" si="11"/>
        <v>#N/A</v>
      </c>
      <c r="N155" s="51" t="e">
        <f>IF($B155&lt;=M$26,[1]!srE2LETe(P$9,M155,$C$6),NA())</f>
        <v>#N/A</v>
      </c>
      <c r="O155" s="51" t="e">
        <f>IF($B155&lt;=M$26,[1]!srE2LETn(P$9,M155,$C$6),NA())</f>
        <v>#N/A</v>
      </c>
      <c r="P155" s="51" t="e">
        <f>IF($B155&lt;=M$26,[1]!srE2LETt(P$9,M155,$C$6),NA())</f>
        <v>#N/A</v>
      </c>
      <c r="Q155" s="51" t="e">
        <f>IF($B155&lt;=M$26,[1]!srE2Rng(P$9,M155),NA())</f>
        <v>#N/A</v>
      </c>
      <c r="R155" s="50" t="e">
        <f t="shared" si="12"/>
        <v>#N/A</v>
      </c>
      <c r="S155" s="51" t="e">
        <f>IF($B155&lt;=R$26,[1]!srE2LETe(U$9,R155,$C$6),NA())</f>
        <v>#N/A</v>
      </c>
      <c r="T155" s="51" t="e">
        <f>IF($B155&lt;=R$26,[1]!srE2LETn(U$9,R155,$C$6),NA())</f>
        <v>#N/A</v>
      </c>
      <c r="U155" s="51" t="e">
        <f>IF($B155&lt;=R$26,[1]!srE2LETt(U$9,R155,$C$6),NA())</f>
        <v>#N/A</v>
      </c>
      <c r="V155" s="51" t="e">
        <f>IF($B155&lt;=R$26,[1]!srE2Rng(U$9,R155),NA())</f>
        <v>#N/A</v>
      </c>
      <c r="W155" s="50">
        <f t="shared" si="13"/>
        <v>90</v>
      </c>
      <c r="X155" s="51">
        <f>IF($B155&lt;=W$26,[1]!srE2LETe(Z$9,W155,$C$6),NA())</f>
        <v>2.1172</v>
      </c>
      <c r="Y155" s="51">
        <f>IF($B155&lt;=W$26,[1]!srE2LETn(Z$9,W155,$C$6),NA())</f>
        <v>7.6963999999999993E-4</v>
      </c>
      <c r="Z155" s="51">
        <f>IF($B155&lt;=W$26,[1]!srE2LETt(Z$9,W155,$C$6),NA())</f>
        <v>2.1179696400000001</v>
      </c>
      <c r="AA155" s="51">
        <f>IF($B155&lt;=W$26,[1]!srE2Rng(Z$9,W155),NA())</f>
        <v>4254</v>
      </c>
      <c r="AB155" s="50">
        <f t="shared" si="14"/>
        <v>90</v>
      </c>
      <c r="AC155" s="51">
        <f>IF($B155&lt;=AB$26,[1]!srE2LETe(AE$9,AB155,$C$6),NA())</f>
        <v>0.22284000000000001</v>
      </c>
      <c r="AD155" s="51">
        <f>IF($B155&lt;=AB$26,[1]!srE2LETn(AE$9,AB155,$C$6),NA())</f>
        <v>8.9824000000000013E-5</v>
      </c>
      <c r="AE155" s="51">
        <f>IF($B155&lt;=AB$26,[1]!srE2LETt(AE$9,AB155,$C$6),NA())</f>
        <v>0.222929824</v>
      </c>
      <c r="AF155" s="51">
        <f>IF($B155&lt;=AB$26,[1]!srE2Rng(AE$9,AB155),NA())</f>
        <v>11792</v>
      </c>
      <c r="AG155" s="50">
        <f t="shared" si="15"/>
        <v>90</v>
      </c>
      <c r="AH155" s="51">
        <f>IF($B155&lt;=AG$26,[1]!srE2LETe(AJ$9,AG155,$C$6),NA())</f>
        <v>2.5238E-2</v>
      </c>
      <c r="AI155" s="51">
        <f>IF($B155&lt;=AG$26,[1]!srE2LETn(AJ$9,AG155,$C$6),NA())</f>
        <v>1.0263199999999999E-5</v>
      </c>
      <c r="AJ155" s="51">
        <f>IF($B155&lt;=AG$26,[1]!srE2LETt(AJ$9,AG155,$C$6),NA())</f>
        <v>2.5248263199999999E-2</v>
      </c>
      <c r="AK155" s="51">
        <f>IF($B155&lt;=AG$26,[1]!srE2Rng(AJ$9,AG155),NA())</f>
        <v>34796</v>
      </c>
      <c r="AL155" s="50">
        <f t="shared" si="16"/>
        <v>90</v>
      </c>
      <c r="AM155" s="51">
        <f>IF($B155&lt;=AL$26,[1]!srE2LETe(AO$9,AL155,$C$6),NA())</f>
        <v>6.2909999999999997E-3</v>
      </c>
      <c r="AN155" s="51">
        <f>IF($B155&lt;=AL$26,[1]!srE2LETn(AO$9,AL155,$C$6),NA())</f>
        <v>2.447E-6</v>
      </c>
      <c r="AO155" s="51">
        <f>IF($B155&lt;=AL$26,[1]!srE2LETt(AO$9,AL155,$C$6),NA())</f>
        <v>6.2934469999999998E-3</v>
      </c>
      <c r="AP155" s="51">
        <f>IF($B155&lt;=AL$26,[1]!srE2Rng(AO$9,AL155),NA())</f>
        <v>34770</v>
      </c>
    </row>
    <row r="156" spans="2:42">
      <c r="B156" s="48">
        <f>B138*9.5</f>
        <v>95</v>
      </c>
      <c r="C156" s="50" t="e">
        <f t="shared" si="9"/>
        <v>#N/A</v>
      </c>
      <c r="D156" s="51" t="e">
        <f>IF($B156&lt;=C$26,[1]!srE2LETe(F$9,C156,$C$6),NA())</f>
        <v>#N/A</v>
      </c>
      <c r="E156" s="51" t="e">
        <f>IF($B156&lt;=C$26,[1]!srE2LETn(F$9,C156,$C$6),NA())</f>
        <v>#N/A</v>
      </c>
      <c r="F156" s="51" t="e">
        <f>IF($B156&lt;=C$26,[1]!srE2LETt(F$9,C156,$C$6),NA())</f>
        <v>#N/A</v>
      </c>
      <c r="G156" s="51" t="e">
        <f>IF($B156&lt;=C$26,[1]!srE2Rng(F$9,C156),NA())</f>
        <v>#N/A</v>
      </c>
      <c r="H156" s="50" t="e">
        <f t="shared" si="10"/>
        <v>#N/A</v>
      </c>
      <c r="I156" s="51" t="e">
        <f>IF($B156&lt;=H$26,[1]!srE2LETe(K$9,H156,$C$6),NA())</f>
        <v>#N/A</v>
      </c>
      <c r="J156" s="51" t="e">
        <f>IF($B156&lt;=H$26,[1]!srE2LETn(K$9,H156,$C$6),NA())</f>
        <v>#N/A</v>
      </c>
      <c r="K156" s="51" t="e">
        <f>IF($B156&lt;=H$26,[1]!srE2LETt(K$9,H156,$C$6),NA())</f>
        <v>#N/A</v>
      </c>
      <c r="L156" s="51" t="e">
        <f>IF($B156&lt;=H$26,[1]!srE2Rng(K$9,H156),NA())</f>
        <v>#N/A</v>
      </c>
      <c r="M156" s="50" t="e">
        <f t="shared" si="11"/>
        <v>#N/A</v>
      </c>
      <c r="N156" s="51" t="e">
        <f>IF($B156&lt;=M$26,[1]!srE2LETe(P$9,M156,$C$6),NA())</f>
        <v>#N/A</v>
      </c>
      <c r="O156" s="51" t="e">
        <f>IF($B156&lt;=M$26,[1]!srE2LETn(P$9,M156,$C$6),NA())</f>
        <v>#N/A</v>
      </c>
      <c r="P156" s="51" t="e">
        <f>IF($B156&lt;=M$26,[1]!srE2LETt(P$9,M156,$C$6),NA())</f>
        <v>#N/A</v>
      </c>
      <c r="Q156" s="51" t="e">
        <f>IF($B156&lt;=M$26,[1]!srE2Rng(P$9,M156),NA())</f>
        <v>#N/A</v>
      </c>
      <c r="R156" s="50" t="e">
        <f t="shared" si="12"/>
        <v>#N/A</v>
      </c>
      <c r="S156" s="51" t="e">
        <f>IF($B156&lt;=R$26,[1]!srE2LETe(U$9,R156,$C$6),NA())</f>
        <v>#N/A</v>
      </c>
      <c r="T156" s="51" t="e">
        <f>IF($B156&lt;=R$26,[1]!srE2LETn(U$9,R156,$C$6),NA())</f>
        <v>#N/A</v>
      </c>
      <c r="U156" s="51" t="e">
        <f>IF($B156&lt;=R$26,[1]!srE2LETt(U$9,R156,$C$6),NA())</f>
        <v>#N/A</v>
      </c>
      <c r="V156" s="51" t="e">
        <f>IF($B156&lt;=R$26,[1]!srE2Rng(U$9,R156),NA())</f>
        <v>#N/A</v>
      </c>
      <c r="W156" s="50">
        <f t="shared" si="13"/>
        <v>95</v>
      </c>
      <c r="X156" s="51">
        <f>IF($B156&lt;=W$26,[1]!srE2LETe(Z$9,W156,$C$6),NA())</f>
        <v>2.0339999999999998</v>
      </c>
      <c r="Y156" s="51">
        <f>IF($B156&lt;=W$26,[1]!srE2LETn(Z$9,W156,$C$6),NA())</f>
        <v>7.3245999999999999E-4</v>
      </c>
      <c r="Z156" s="51">
        <f>IF($B156&lt;=W$26,[1]!srE2LETt(Z$9,W156,$C$6),NA())</f>
        <v>2.0347324599999999</v>
      </c>
      <c r="AA156" s="51">
        <f>IF($B156&lt;=W$26,[1]!srE2Rng(Z$9,W156),NA())</f>
        <v>4668</v>
      </c>
      <c r="AB156" s="50">
        <f t="shared" si="14"/>
        <v>95</v>
      </c>
      <c r="AC156" s="51">
        <f>IF($B156&lt;=AB$26,[1]!srE2LETe(AE$9,AB156,$C$6),NA())</f>
        <v>0.21412</v>
      </c>
      <c r="AD156" s="51">
        <f>IF($B156&lt;=AB$26,[1]!srE2LETn(AE$9,AB156,$C$6),NA())</f>
        <v>8.5524000000000003E-5</v>
      </c>
      <c r="AE156" s="51">
        <f>IF($B156&lt;=AB$26,[1]!srE2LETt(AE$9,AB156,$C$6),NA())</f>
        <v>0.21420552400000001</v>
      </c>
      <c r="AF156" s="51">
        <f>IF($B156&lt;=AB$26,[1]!srE2Rng(AE$9,AB156),NA())</f>
        <v>12982</v>
      </c>
      <c r="AG156" s="50">
        <f t="shared" si="15"/>
        <v>95</v>
      </c>
      <c r="AH156" s="51">
        <f>IF($B156&lt;=AG$26,[1]!srE2LETe(AJ$9,AG156,$C$6),NA())</f>
        <v>2.4243999999999998E-2</v>
      </c>
      <c r="AI156" s="51">
        <f>IF($B156&lt;=AG$26,[1]!srE2LETn(AJ$9,AG156,$C$6),NA())</f>
        <v>9.7645999999999996E-6</v>
      </c>
      <c r="AJ156" s="51">
        <f>IF($B156&lt;=AG$26,[1]!srE2LETt(AJ$9,AG156,$C$6),NA())</f>
        <v>2.4253764600000002E-2</v>
      </c>
      <c r="AK156" s="51">
        <f>IF($B156&lt;=AG$26,[1]!srE2Rng(AJ$9,AG156),NA())</f>
        <v>38270</v>
      </c>
      <c r="AL156" s="50">
        <f t="shared" si="16"/>
        <v>95</v>
      </c>
      <c r="AM156" s="51">
        <f>IF($B156&lt;=AL$26,[1]!srE2LETe(AO$9,AL156,$C$6),NA())</f>
        <v>6.0569999999999999E-3</v>
      </c>
      <c r="AN156" s="51">
        <f>IF($B156&lt;=AL$26,[1]!srE2LETn(AO$9,AL156,$C$6),NA())</f>
        <v>2.3350000000000001E-6</v>
      </c>
      <c r="AO156" s="51">
        <f>IF($B156&lt;=AL$26,[1]!srE2LETt(AO$9,AL156,$C$6),NA())</f>
        <v>6.0593349999999999E-3</v>
      </c>
      <c r="AP156" s="51">
        <f>IF($B156&lt;=AL$26,[1]!srE2Rng(AO$9,AL156),NA())</f>
        <v>38320</v>
      </c>
    </row>
    <row r="157" spans="2:42">
      <c r="B157" s="48">
        <f>B138*10</f>
        <v>100</v>
      </c>
      <c r="C157" s="50" t="e">
        <f t="shared" si="9"/>
        <v>#N/A</v>
      </c>
      <c r="D157" s="51" t="e">
        <f>IF($B157&lt;=C$26,[1]!srE2LETe(F$9,C157,$C$6),NA())</f>
        <v>#N/A</v>
      </c>
      <c r="E157" s="51" t="e">
        <f>IF($B157&lt;=C$26,[1]!srE2LETn(F$9,C157,$C$6),NA())</f>
        <v>#N/A</v>
      </c>
      <c r="F157" s="51" t="e">
        <f>IF($B157&lt;=C$26,[1]!srE2LETt(F$9,C157,$C$6),NA())</f>
        <v>#N/A</v>
      </c>
      <c r="G157" s="51" t="e">
        <f>IF($B157&lt;=C$26,[1]!srE2Rng(F$9,C157),NA())</f>
        <v>#N/A</v>
      </c>
      <c r="H157" s="50" t="e">
        <f t="shared" si="10"/>
        <v>#N/A</v>
      </c>
      <c r="I157" s="51" t="e">
        <f>IF($B157&lt;=H$26,[1]!srE2LETe(K$9,H157,$C$6),NA())</f>
        <v>#N/A</v>
      </c>
      <c r="J157" s="51" t="e">
        <f>IF($B157&lt;=H$26,[1]!srE2LETn(K$9,H157,$C$6),NA())</f>
        <v>#N/A</v>
      </c>
      <c r="K157" s="51" t="e">
        <f>IF($B157&lt;=H$26,[1]!srE2LETt(K$9,H157,$C$6),NA())</f>
        <v>#N/A</v>
      </c>
      <c r="L157" s="51" t="e">
        <f>IF($B157&lt;=H$26,[1]!srE2Rng(K$9,H157),NA())</f>
        <v>#N/A</v>
      </c>
      <c r="M157" s="50" t="e">
        <f t="shared" si="11"/>
        <v>#N/A</v>
      </c>
      <c r="N157" s="51" t="e">
        <f>IF($B157&lt;=M$26,[1]!srE2LETe(P$9,M157,$C$6),NA())</f>
        <v>#N/A</v>
      </c>
      <c r="O157" s="51" t="e">
        <f>IF($B157&lt;=M$26,[1]!srE2LETn(P$9,M157,$C$6),NA())</f>
        <v>#N/A</v>
      </c>
      <c r="P157" s="51" t="e">
        <f>IF($B157&lt;=M$26,[1]!srE2LETt(P$9,M157,$C$6),NA())</f>
        <v>#N/A</v>
      </c>
      <c r="Q157" s="51" t="e">
        <f>IF($B157&lt;=M$26,[1]!srE2Rng(P$9,M157),NA())</f>
        <v>#N/A</v>
      </c>
      <c r="R157" s="50" t="e">
        <f t="shared" si="12"/>
        <v>#N/A</v>
      </c>
      <c r="S157" s="51" t="e">
        <f>IF($B157&lt;=R$26,[1]!srE2LETe(U$9,R157,$C$6),NA())</f>
        <v>#N/A</v>
      </c>
      <c r="T157" s="51" t="e">
        <f>IF($B157&lt;=R$26,[1]!srE2LETn(U$9,R157,$C$6),NA())</f>
        <v>#N/A</v>
      </c>
      <c r="U157" s="51" t="e">
        <f>IF($B157&lt;=R$26,[1]!srE2LETt(U$9,R157,$C$6),NA())</f>
        <v>#N/A</v>
      </c>
      <c r="V157" s="51" t="e">
        <f>IF($B157&lt;=R$26,[1]!srE2Rng(U$9,R157),NA())</f>
        <v>#N/A</v>
      </c>
      <c r="W157" s="50" t="e">
        <f t="shared" si="13"/>
        <v>#N/A</v>
      </c>
      <c r="X157" s="51" t="e">
        <f>IF($B157&lt;=W$26,[1]!srE2LETe(Z$9,W157,$C$6),NA())</f>
        <v>#N/A</v>
      </c>
      <c r="Y157" s="51" t="e">
        <f>IF($B157&lt;=W$26,[1]!srE2LETn(Z$9,W157,$C$6),NA())</f>
        <v>#N/A</v>
      </c>
      <c r="Z157" s="51" t="e">
        <f>IF($B157&lt;=W$26,[1]!srE2LETt(Z$9,W157,$C$6),NA())</f>
        <v>#N/A</v>
      </c>
      <c r="AA157" s="51" t="e">
        <f>IF($B157&lt;=W$26,[1]!srE2Rng(Z$9,W157),NA())</f>
        <v>#N/A</v>
      </c>
      <c r="AB157" s="50">
        <f t="shared" si="14"/>
        <v>100</v>
      </c>
      <c r="AC157" s="51">
        <f>IF($B157&lt;=AB$26,[1]!srE2LETe(AE$9,AB157,$C$6),NA())</f>
        <v>0.2059</v>
      </c>
      <c r="AD157" s="51">
        <f>IF($B157&lt;=AB$26,[1]!srE2LETn(AE$9,AB157,$C$6),NA())</f>
        <v>8.1479999999999999E-5</v>
      </c>
      <c r="AE157" s="51">
        <f>IF($B157&lt;=AB$26,[1]!srE2LETt(AE$9,AB157,$C$6),NA())</f>
        <v>0.20598147999999999</v>
      </c>
      <c r="AF157" s="51">
        <f>IF($B157&lt;=AB$26,[1]!srE2Rng(AE$9,AB157),NA())</f>
        <v>14200</v>
      </c>
      <c r="AG157" s="50">
        <f t="shared" si="15"/>
        <v>100</v>
      </c>
      <c r="AH157" s="51">
        <f>IF($B157&lt;=AG$26,[1]!srE2LETe(AJ$9,AG157,$C$6),NA())</f>
        <v>2.334E-2</v>
      </c>
      <c r="AI157" s="51">
        <f>IF($B157&lt;=AG$26,[1]!srE2LETn(AJ$9,AG157,$C$6),NA())</f>
        <v>9.3109999999999995E-6</v>
      </c>
      <c r="AJ157" s="51">
        <f>IF($B157&lt;=AG$26,[1]!srE2LETt(AJ$9,AG157,$C$6),NA())</f>
        <v>2.3349311000000001E-2</v>
      </c>
      <c r="AK157" s="51">
        <f>IF($B157&lt;=AG$26,[1]!srE2Rng(AJ$9,AG157),NA())</f>
        <v>41870</v>
      </c>
      <c r="AL157" s="50">
        <f t="shared" si="16"/>
        <v>100</v>
      </c>
      <c r="AM157" s="51">
        <f>IF($B157&lt;=AL$26,[1]!srE2LETe(AO$9,AL157,$C$6),NA())</f>
        <v>5.8230000000000001E-3</v>
      </c>
      <c r="AN157" s="51">
        <f>IF($B157&lt;=AL$26,[1]!srE2LETn(AO$9,AL157,$C$6),NA())</f>
        <v>2.2230000000000001E-6</v>
      </c>
      <c r="AO157" s="51">
        <f>IF($B157&lt;=AL$26,[1]!srE2LETt(AO$9,AL157,$C$6),NA())</f>
        <v>5.825223E-3</v>
      </c>
      <c r="AP157" s="51">
        <f>IF($B157&lt;=AL$26,[1]!srE2Rng(AO$9,AL157),NA())</f>
        <v>41870</v>
      </c>
    </row>
    <row r="158" spans="2:42">
      <c r="B158" s="48">
        <f>B138*10.5</f>
        <v>105</v>
      </c>
      <c r="C158" s="50" t="e">
        <f t="shared" si="9"/>
        <v>#N/A</v>
      </c>
      <c r="D158" s="51" t="e">
        <f>IF($B158&lt;=C$26,[1]!srE2LETe(F$9,C158,$C$6),NA())</f>
        <v>#N/A</v>
      </c>
      <c r="E158" s="51" t="e">
        <f>IF($B158&lt;=C$26,[1]!srE2LETn(F$9,C158,$C$6),NA())</f>
        <v>#N/A</v>
      </c>
      <c r="F158" s="51" t="e">
        <f>IF($B158&lt;=C$26,[1]!srE2LETt(F$9,C158,$C$6),NA())</f>
        <v>#N/A</v>
      </c>
      <c r="G158" s="51" t="e">
        <f>IF($B158&lt;=C$26,[1]!srE2Rng(F$9,C158),NA())</f>
        <v>#N/A</v>
      </c>
      <c r="H158" s="50" t="e">
        <f t="shared" si="10"/>
        <v>#N/A</v>
      </c>
      <c r="I158" s="51" t="e">
        <f>IF($B158&lt;=H$26,[1]!srE2LETe(K$9,H158,$C$6),NA())</f>
        <v>#N/A</v>
      </c>
      <c r="J158" s="51" t="e">
        <f>IF($B158&lt;=H$26,[1]!srE2LETn(K$9,H158,$C$6),NA())</f>
        <v>#N/A</v>
      </c>
      <c r="K158" s="51" t="e">
        <f>IF($B158&lt;=H$26,[1]!srE2LETt(K$9,H158,$C$6),NA())</f>
        <v>#N/A</v>
      </c>
      <c r="L158" s="51" t="e">
        <f>IF($B158&lt;=H$26,[1]!srE2Rng(K$9,H158),NA())</f>
        <v>#N/A</v>
      </c>
      <c r="M158" s="50" t="e">
        <f t="shared" si="11"/>
        <v>#N/A</v>
      </c>
      <c r="N158" s="51" t="e">
        <f>IF($B158&lt;=M$26,[1]!srE2LETe(P$9,M158,$C$6),NA())</f>
        <v>#N/A</v>
      </c>
      <c r="O158" s="51" t="e">
        <f>IF($B158&lt;=M$26,[1]!srE2LETn(P$9,M158,$C$6),NA())</f>
        <v>#N/A</v>
      </c>
      <c r="P158" s="51" t="e">
        <f>IF($B158&lt;=M$26,[1]!srE2LETt(P$9,M158,$C$6),NA())</f>
        <v>#N/A</v>
      </c>
      <c r="Q158" s="51" t="e">
        <f>IF($B158&lt;=M$26,[1]!srE2Rng(P$9,M158),NA())</f>
        <v>#N/A</v>
      </c>
      <c r="R158" s="50" t="e">
        <f t="shared" si="12"/>
        <v>#N/A</v>
      </c>
      <c r="S158" s="51" t="e">
        <f>IF($B158&lt;=R$26,[1]!srE2LETe(U$9,R158,$C$6),NA())</f>
        <v>#N/A</v>
      </c>
      <c r="T158" s="51" t="e">
        <f>IF($B158&lt;=R$26,[1]!srE2LETn(U$9,R158,$C$6),NA())</f>
        <v>#N/A</v>
      </c>
      <c r="U158" s="51" t="e">
        <f>IF($B158&lt;=R$26,[1]!srE2LETt(U$9,R158,$C$6),NA())</f>
        <v>#N/A</v>
      </c>
      <c r="V158" s="51" t="e">
        <f>IF($B158&lt;=R$26,[1]!srE2Rng(U$9,R158),NA())</f>
        <v>#N/A</v>
      </c>
      <c r="W158" s="50" t="e">
        <f t="shared" si="13"/>
        <v>#N/A</v>
      </c>
      <c r="X158" s="51" t="e">
        <f>IF($B158&lt;=W$26,[1]!srE2LETe(Z$9,W158,$C$6),NA())</f>
        <v>#N/A</v>
      </c>
      <c r="Y158" s="51" t="e">
        <f>IF($B158&lt;=W$26,[1]!srE2LETn(Z$9,W158,$C$6),NA())</f>
        <v>#N/A</v>
      </c>
      <c r="Z158" s="51" t="e">
        <f>IF($B158&lt;=W$26,[1]!srE2LETt(Z$9,W158,$C$6),NA())</f>
        <v>#N/A</v>
      </c>
      <c r="AA158" s="51" t="e">
        <f>IF($B158&lt;=W$26,[1]!srE2Rng(Z$9,W158),NA())</f>
        <v>#N/A</v>
      </c>
      <c r="AB158" s="50">
        <f t="shared" si="14"/>
        <v>105</v>
      </c>
      <c r="AC158" s="51">
        <f>IF($B158&lt;=AB$26,[1]!srE2LETe(AE$9,AB158,$C$6),NA())</f>
        <v>0.19882</v>
      </c>
      <c r="AD158" s="51">
        <f>IF($B158&lt;=AB$26,[1]!srE2LETn(AE$9,AB158,$C$6),NA())</f>
        <v>7.8029999999999997E-5</v>
      </c>
      <c r="AE158" s="51">
        <f>IF($B158&lt;=AB$26,[1]!srE2LETt(AE$9,AB158,$C$6),NA())</f>
        <v>0.19889802999999998</v>
      </c>
      <c r="AF158" s="51">
        <f>IF($B158&lt;=AB$26,[1]!srE2Rng(AE$9,AB158),NA())</f>
        <v>15490.000000000002</v>
      </c>
      <c r="AG158" s="50">
        <f t="shared" si="15"/>
        <v>105</v>
      </c>
      <c r="AH158" s="51">
        <f>IF($B158&lt;=AG$26,[1]!srE2LETe(AJ$9,AG158,$C$6),NA())</f>
        <v>2.2575999999999999E-2</v>
      </c>
      <c r="AI158" s="51">
        <f>IF($B158&lt;=AG$26,[1]!srE2LETn(AJ$9,AG158,$C$6),NA())</f>
        <v>8.9298000000000005E-6</v>
      </c>
      <c r="AJ158" s="51">
        <f>IF($B158&lt;=AG$26,[1]!srE2LETt(AJ$9,AG158,$C$6),NA())</f>
        <v>2.25849298E-2</v>
      </c>
      <c r="AK158" s="51">
        <f>IF($B158&lt;=AG$26,[1]!srE2Rng(AJ$9,AG158),NA())</f>
        <v>45722</v>
      </c>
      <c r="AL158" s="50">
        <f t="shared" si="16"/>
        <v>105</v>
      </c>
      <c r="AM158" s="51">
        <f>IF($B158&lt;=AL$26,[1]!srE2LETe(AO$9,AL158,$C$6),NA())</f>
        <v>5.6284999999999998E-3</v>
      </c>
      <c r="AN158" s="51">
        <f>IF($B158&lt;=AL$26,[1]!srE2LETn(AO$9,AL158,$C$6),NA())</f>
        <v>2.1304999999999998E-6</v>
      </c>
      <c r="AO158" s="51">
        <f>IF($B158&lt;=AL$26,[1]!srE2LETt(AO$9,AL158,$C$6),NA())</f>
        <v>5.6306304999999999E-3</v>
      </c>
      <c r="AP158" s="51">
        <f>IF($B158&lt;=AL$26,[1]!srE2Rng(AO$9,AL158),NA())</f>
        <v>45690</v>
      </c>
    </row>
    <row r="159" spans="2:42">
      <c r="B159" s="48">
        <f>B138*11</f>
        <v>110</v>
      </c>
      <c r="C159" s="50" t="e">
        <f t="shared" si="9"/>
        <v>#N/A</v>
      </c>
      <c r="D159" s="51" t="e">
        <f>IF($B159&lt;=C$26,[1]!srE2LETe(F$9,C159,$C$6),NA())</f>
        <v>#N/A</v>
      </c>
      <c r="E159" s="51" t="e">
        <f>IF($B159&lt;=C$26,[1]!srE2LETn(F$9,C159,$C$6),NA())</f>
        <v>#N/A</v>
      </c>
      <c r="F159" s="51" t="e">
        <f>IF($B159&lt;=C$26,[1]!srE2LETt(F$9,C159,$C$6),NA())</f>
        <v>#N/A</v>
      </c>
      <c r="G159" s="51" t="e">
        <f>IF($B159&lt;=C$26,[1]!srE2Rng(F$9,C159),NA())</f>
        <v>#N/A</v>
      </c>
      <c r="H159" s="50" t="e">
        <f t="shared" si="10"/>
        <v>#N/A</v>
      </c>
      <c r="I159" s="51" t="e">
        <f>IF($B159&lt;=H$26,[1]!srE2LETe(K$9,H159,$C$6),NA())</f>
        <v>#N/A</v>
      </c>
      <c r="J159" s="51" t="e">
        <f>IF($B159&lt;=H$26,[1]!srE2LETn(K$9,H159,$C$6),NA())</f>
        <v>#N/A</v>
      </c>
      <c r="K159" s="51" t="e">
        <f>IF($B159&lt;=H$26,[1]!srE2LETt(K$9,H159,$C$6),NA())</f>
        <v>#N/A</v>
      </c>
      <c r="L159" s="51" t="e">
        <f>IF($B159&lt;=H$26,[1]!srE2Rng(K$9,H159),NA())</f>
        <v>#N/A</v>
      </c>
      <c r="M159" s="50" t="e">
        <f t="shared" si="11"/>
        <v>#N/A</v>
      </c>
      <c r="N159" s="51" t="e">
        <f>IF($B159&lt;=M$26,[1]!srE2LETe(P$9,M159,$C$6),NA())</f>
        <v>#N/A</v>
      </c>
      <c r="O159" s="51" t="e">
        <f>IF($B159&lt;=M$26,[1]!srE2LETn(P$9,M159,$C$6),NA())</f>
        <v>#N/A</v>
      </c>
      <c r="P159" s="51" t="e">
        <f>IF($B159&lt;=M$26,[1]!srE2LETt(P$9,M159,$C$6),NA())</f>
        <v>#N/A</v>
      </c>
      <c r="Q159" s="51" t="e">
        <f>IF($B159&lt;=M$26,[1]!srE2Rng(P$9,M159),NA())</f>
        <v>#N/A</v>
      </c>
      <c r="R159" s="50" t="e">
        <f t="shared" si="12"/>
        <v>#N/A</v>
      </c>
      <c r="S159" s="51" t="e">
        <f>IF($B159&lt;=R$26,[1]!srE2LETe(U$9,R159,$C$6),NA())</f>
        <v>#N/A</v>
      </c>
      <c r="T159" s="51" t="e">
        <f>IF($B159&lt;=R$26,[1]!srE2LETn(U$9,R159,$C$6),NA())</f>
        <v>#N/A</v>
      </c>
      <c r="U159" s="51" t="e">
        <f>IF($B159&lt;=R$26,[1]!srE2LETt(U$9,R159,$C$6),NA())</f>
        <v>#N/A</v>
      </c>
      <c r="V159" s="51" t="e">
        <f>IF($B159&lt;=R$26,[1]!srE2Rng(U$9,R159),NA())</f>
        <v>#N/A</v>
      </c>
      <c r="W159" s="50" t="e">
        <f t="shared" si="13"/>
        <v>#N/A</v>
      </c>
      <c r="X159" s="51" t="e">
        <f>IF($B159&lt;=W$26,[1]!srE2LETe(Z$9,W159,$C$6),NA())</f>
        <v>#N/A</v>
      </c>
      <c r="Y159" s="51" t="e">
        <f>IF($B159&lt;=W$26,[1]!srE2LETn(Z$9,W159,$C$6),NA())</f>
        <v>#N/A</v>
      </c>
      <c r="Z159" s="51" t="e">
        <f>IF($B159&lt;=W$26,[1]!srE2LETt(Z$9,W159,$C$6),NA())</f>
        <v>#N/A</v>
      </c>
      <c r="AA159" s="51" t="e">
        <f>IF($B159&lt;=W$26,[1]!srE2Rng(Z$9,W159),NA())</f>
        <v>#N/A</v>
      </c>
      <c r="AB159" s="50">
        <f t="shared" si="14"/>
        <v>110</v>
      </c>
      <c r="AC159" s="51">
        <f>IF($B159&lt;=AB$26,[1]!srE2LETe(AE$9,AB159,$C$6),NA())</f>
        <v>0.19208</v>
      </c>
      <c r="AD159" s="51">
        <f>IF($B159&lt;=AB$26,[1]!srE2LETn(AE$9,AB159,$C$6),NA())</f>
        <v>7.4737999999999988E-5</v>
      </c>
      <c r="AE159" s="51">
        <f>IF($B159&lt;=AB$26,[1]!srE2LETt(AE$9,AB159,$C$6),NA())</f>
        <v>0.19215473799999999</v>
      </c>
      <c r="AF159" s="51">
        <f>IF($B159&lt;=AB$26,[1]!srE2Rng(AE$9,AB159),NA())</f>
        <v>16806.000000000004</v>
      </c>
      <c r="AG159" s="50">
        <f t="shared" si="15"/>
        <v>110</v>
      </c>
      <c r="AH159" s="51">
        <f>IF($B159&lt;=AG$26,[1]!srE2LETe(AJ$9,AG159,$C$6),NA())</f>
        <v>2.1812000000000002E-2</v>
      </c>
      <c r="AI159" s="51">
        <f>IF($B159&lt;=AG$26,[1]!srE2LETn(AJ$9,AG159,$C$6),NA())</f>
        <v>8.5485999999999998E-6</v>
      </c>
      <c r="AJ159" s="51">
        <f>IF($B159&lt;=AG$26,[1]!srE2LETt(AJ$9,AG159,$C$6),NA())</f>
        <v>2.18205486E-2</v>
      </c>
      <c r="AK159" s="51">
        <f>IF($B159&lt;=AG$26,[1]!srE2Rng(AJ$9,AG159),NA())</f>
        <v>49574</v>
      </c>
      <c r="AL159" s="50">
        <f t="shared" si="16"/>
        <v>110</v>
      </c>
      <c r="AM159" s="51">
        <f>IF($B159&lt;=AL$26,[1]!srE2LETe(AO$9,AL159,$C$6),NA())</f>
        <v>5.4339999999999996E-3</v>
      </c>
      <c r="AN159" s="51">
        <f>IF($B159&lt;=AL$26,[1]!srE2LETn(AO$9,AL159,$C$6),NA())</f>
        <v>2.0379999999999998E-6</v>
      </c>
      <c r="AO159" s="51">
        <f>IF($B159&lt;=AL$26,[1]!srE2LETt(AO$9,AL159,$C$6),NA())</f>
        <v>5.4360379999999998E-3</v>
      </c>
      <c r="AP159" s="51">
        <f>IF($B159&lt;=AL$26,[1]!srE2Rng(AO$9,AL159),NA())</f>
        <v>49510</v>
      </c>
    </row>
    <row r="160" spans="2:42">
      <c r="B160" s="48">
        <f>B138*11.5</f>
        <v>115</v>
      </c>
      <c r="C160" s="50" t="e">
        <f t="shared" si="9"/>
        <v>#N/A</v>
      </c>
      <c r="D160" s="51" t="e">
        <f>IF($B160&lt;=C$26,[1]!srE2LETe(F$9,C160,$C$6),NA())</f>
        <v>#N/A</v>
      </c>
      <c r="E160" s="51" t="e">
        <f>IF($B160&lt;=C$26,[1]!srE2LETn(F$9,C160,$C$6),NA())</f>
        <v>#N/A</v>
      </c>
      <c r="F160" s="51" t="e">
        <f>IF($B160&lt;=C$26,[1]!srE2LETt(F$9,C160,$C$6),NA())</f>
        <v>#N/A</v>
      </c>
      <c r="G160" s="51" t="e">
        <f>IF($B160&lt;=C$26,[1]!srE2Rng(F$9,C160),NA())</f>
        <v>#N/A</v>
      </c>
      <c r="H160" s="50" t="e">
        <f t="shared" si="10"/>
        <v>#N/A</v>
      </c>
      <c r="I160" s="51" t="e">
        <f>IF($B160&lt;=H$26,[1]!srE2LETe(K$9,H160,$C$6),NA())</f>
        <v>#N/A</v>
      </c>
      <c r="J160" s="51" t="e">
        <f>IF($B160&lt;=H$26,[1]!srE2LETn(K$9,H160,$C$6),NA())</f>
        <v>#N/A</v>
      </c>
      <c r="K160" s="51" t="e">
        <f>IF($B160&lt;=H$26,[1]!srE2LETt(K$9,H160,$C$6),NA())</f>
        <v>#N/A</v>
      </c>
      <c r="L160" s="51" t="e">
        <f>IF($B160&lt;=H$26,[1]!srE2Rng(K$9,H160),NA())</f>
        <v>#N/A</v>
      </c>
      <c r="M160" s="50" t="e">
        <f t="shared" si="11"/>
        <v>#N/A</v>
      </c>
      <c r="N160" s="51" t="e">
        <f>IF($B160&lt;=M$26,[1]!srE2LETe(P$9,M160,$C$6),NA())</f>
        <v>#N/A</v>
      </c>
      <c r="O160" s="51" t="e">
        <f>IF($B160&lt;=M$26,[1]!srE2LETn(P$9,M160,$C$6),NA())</f>
        <v>#N/A</v>
      </c>
      <c r="P160" s="51" t="e">
        <f>IF($B160&lt;=M$26,[1]!srE2LETt(P$9,M160,$C$6),NA())</f>
        <v>#N/A</v>
      </c>
      <c r="Q160" s="51" t="e">
        <f>IF($B160&lt;=M$26,[1]!srE2Rng(P$9,M160),NA())</f>
        <v>#N/A</v>
      </c>
      <c r="R160" s="50" t="e">
        <f t="shared" si="12"/>
        <v>#N/A</v>
      </c>
      <c r="S160" s="51" t="e">
        <f>IF($B160&lt;=R$26,[1]!srE2LETe(U$9,R160,$C$6),NA())</f>
        <v>#N/A</v>
      </c>
      <c r="T160" s="51" t="e">
        <f>IF($B160&lt;=R$26,[1]!srE2LETn(U$9,R160,$C$6),NA())</f>
        <v>#N/A</v>
      </c>
      <c r="U160" s="51" t="e">
        <f>IF($B160&lt;=R$26,[1]!srE2LETt(U$9,R160,$C$6),NA())</f>
        <v>#N/A</v>
      </c>
      <c r="V160" s="51" t="e">
        <f>IF($B160&lt;=R$26,[1]!srE2Rng(U$9,R160),NA())</f>
        <v>#N/A</v>
      </c>
      <c r="W160" s="50" t="e">
        <f t="shared" si="13"/>
        <v>#N/A</v>
      </c>
      <c r="X160" s="51" t="e">
        <f>IF($B160&lt;=W$26,[1]!srE2LETe(Z$9,W160,$C$6),NA())</f>
        <v>#N/A</v>
      </c>
      <c r="Y160" s="51" t="e">
        <f>IF($B160&lt;=W$26,[1]!srE2LETn(Z$9,W160,$C$6),NA())</f>
        <v>#N/A</v>
      </c>
      <c r="Z160" s="51" t="e">
        <f>IF($B160&lt;=W$26,[1]!srE2LETt(Z$9,W160,$C$6),NA())</f>
        <v>#N/A</v>
      </c>
      <c r="AA160" s="51" t="e">
        <f>IF($B160&lt;=W$26,[1]!srE2Rng(Z$9,W160),NA())</f>
        <v>#N/A</v>
      </c>
      <c r="AB160" s="50">
        <f t="shared" si="14"/>
        <v>115</v>
      </c>
      <c r="AC160" s="51">
        <f>IF($B160&lt;=AB$26,[1]!srE2LETe(AE$9,AB160,$C$6),NA())</f>
        <v>0.18601999999999999</v>
      </c>
      <c r="AD160" s="51">
        <f>IF($B160&lt;=AB$26,[1]!srE2LETn(AE$9,AB160,$C$6),NA())</f>
        <v>7.1762000000000009E-5</v>
      </c>
      <c r="AE160" s="51">
        <f>IF($B160&lt;=AB$26,[1]!srE2LETt(AE$9,AB160,$C$6),NA())</f>
        <v>0.18609176199999999</v>
      </c>
      <c r="AF160" s="51">
        <f>IF($B160&lt;=AB$26,[1]!srE2Rng(AE$9,AB160),NA())</f>
        <v>18174</v>
      </c>
      <c r="AG160" s="50">
        <f t="shared" si="15"/>
        <v>115</v>
      </c>
      <c r="AH160" s="51">
        <f>IF($B160&lt;=AG$26,[1]!srE2LETe(AJ$9,AG160,$C$6),NA())</f>
        <v>2.112E-2</v>
      </c>
      <c r="AI160" s="51">
        <f>IF($B160&lt;=AG$26,[1]!srE2LETn(AJ$9,AG160,$C$6),NA())</f>
        <v>8.2039999999999997E-6</v>
      </c>
      <c r="AJ160" s="51">
        <f>IF($B160&lt;=AG$26,[1]!srE2LETt(AJ$9,AG160,$C$6),NA())</f>
        <v>2.1128204000000001E-2</v>
      </c>
      <c r="AK160" s="51">
        <f>IF($B160&lt;=AG$26,[1]!srE2Rng(AJ$9,AG160),NA())</f>
        <v>53586</v>
      </c>
      <c r="AL160" s="50">
        <f t="shared" si="16"/>
        <v>115</v>
      </c>
      <c r="AM160" s="51">
        <f>IF($B160&lt;=AL$26,[1]!srE2LETe(AO$9,AL160,$C$6),NA())</f>
        <v>5.2700000000000004E-3</v>
      </c>
      <c r="AN160" s="51">
        <f>IF($B160&lt;=AL$26,[1]!srE2LETn(AO$9,AL160,$C$6),NA())</f>
        <v>1.9599999999999999E-6</v>
      </c>
      <c r="AO160" s="51">
        <f>IF($B160&lt;=AL$26,[1]!srE2LETt(AO$9,AL160,$C$6),NA())</f>
        <v>5.27196E-3</v>
      </c>
      <c r="AP160" s="51">
        <f>IF($B160&lt;=AL$26,[1]!srE2Rng(AO$9,AL160),NA())</f>
        <v>53585</v>
      </c>
    </row>
    <row r="161" spans="2:42">
      <c r="B161" s="48">
        <f>B138*12</f>
        <v>120</v>
      </c>
      <c r="C161" s="50" t="e">
        <f t="shared" si="9"/>
        <v>#N/A</v>
      </c>
      <c r="D161" s="51" t="e">
        <f>IF($B161&lt;=C$26,[1]!srE2LETe(F$9,C161,$C$6),NA())</f>
        <v>#N/A</v>
      </c>
      <c r="E161" s="51" t="e">
        <f>IF($B161&lt;=C$26,[1]!srE2LETn(F$9,C161,$C$6),NA())</f>
        <v>#N/A</v>
      </c>
      <c r="F161" s="51" t="e">
        <f>IF($B161&lt;=C$26,[1]!srE2LETt(F$9,C161,$C$6),NA())</f>
        <v>#N/A</v>
      </c>
      <c r="G161" s="51" t="e">
        <f>IF($B161&lt;=C$26,[1]!srE2Rng(F$9,C161),NA())</f>
        <v>#N/A</v>
      </c>
      <c r="H161" s="50" t="e">
        <f t="shared" si="10"/>
        <v>#N/A</v>
      </c>
      <c r="I161" s="51" t="e">
        <f>IF($B161&lt;=H$26,[1]!srE2LETe(K$9,H161,$C$6),NA())</f>
        <v>#N/A</v>
      </c>
      <c r="J161" s="51" t="e">
        <f>IF($B161&lt;=H$26,[1]!srE2LETn(K$9,H161,$C$6),NA())</f>
        <v>#N/A</v>
      </c>
      <c r="K161" s="51" t="e">
        <f>IF($B161&lt;=H$26,[1]!srE2LETt(K$9,H161,$C$6),NA())</f>
        <v>#N/A</v>
      </c>
      <c r="L161" s="51" t="e">
        <f>IF($B161&lt;=H$26,[1]!srE2Rng(K$9,H161),NA())</f>
        <v>#N/A</v>
      </c>
      <c r="M161" s="50" t="e">
        <f t="shared" si="11"/>
        <v>#N/A</v>
      </c>
      <c r="N161" s="51" t="e">
        <f>IF($B161&lt;=M$26,[1]!srE2LETe(P$9,M161,$C$6),NA())</f>
        <v>#N/A</v>
      </c>
      <c r="O161" s="51" t="e">
        <f>IF($B161&lt;=M$26,[1]!srE2LETn(P$9,M161,$C$6),NA())</f>
        <v>#N/A</v>
      </c>
      <c r="P161" s="51" t="e">
        <f>IF($B161&lt;=M$26,[1]!srE2LETt(P$9,M161,$C$6),NA())</f>
        <v>#N/A</v>
      </c>
      <c r="Q161" s="51" t="e">
        <f>IF($B161&lt;=M$26,[1]!srE2Rng(P$9,M161),NA())</f>
        <v>#N/A</v>
      </c>
      <c r="R161" s="50" t="e">
        <f t="shared" si="12"/>
        <v>#N/A</v>
      </c>
      <c r="S161" s="51" t="e">
        <f>IF($B161&lt;=R$26,[1]!srE2LETe(U$9,R161,$C$6),NA())</f>
        <v>#N/A</v>
      </c>
      <c r="T161" s="51" t="e">
        <f>IF($B161&lt;=R$26,[1]!srE2LETn(U$9,R161,$C$6),NA())</f>
        <v>#N/A</v>
      </c>
      <c r="U161" s="51" t="e">
        <f>IF($B161&lt;=R$26,[1]!srE2LETt(U$9,R161,$C$6),NA())</f>
        <v>#N/A</v>
      </c>
      <c r="V161" s="51" t="e">
        <f>IF($B161&lt;=R$26,[1]!srE2Rng(U$9,R161),NA())</f>
        <v>#N/A</v>
      </c>
      <c r="W161" s="50" t="e">
        <f t="shared" si="13"/>
        <v>#N/A</v>
      </c>
      <c r="X161" s="51" t="e">
        <f>IF($B161&lt;=W$26,[1]!srE2LETe(Z$9,W161,$C$6),NA())</f>
        <v>#N/A</v>
      </c>
      <c r="Y161" s="51" t="e">
        <f>IF($B161&lt;=W$26,[1]!srE2LETn(Z$9,W161,$C$6),NA())</f>
        <v>#N/A</v>
      </c>
      <c r="Z161" s="51" t="e">
        <f>IF($B161&lt;=W$26,[1]!srE2LETt(Z$9,W161,$C$6),NA())</f>
        <v>#N/A</v>
      </c>
      <c r="AA161" s="51" t="e">
        <f>IF($B161&lt;=W$26,[1]!srE2Rng(Z$9,W161),NA())</f>
        <v>#N/A</v>
      </c>
      <c r="AB161" s="50">
        <f t="shared" si="14"/>
        <v>120</v>
      </c>
      <c r="AC161" s="51">
        <f>IF($B161&lt;=AB$26,[1]!srE2LETe(AE$9,AB161,$C$6),NA())</f>
        <v>0.18043999999999999</v>
      </c>
      <c r="AD161" s="51">
        <f>IF($B161&lt;=AB$26,[1]!srE2LETn(AE$9,AB161,$C$6),NA())</f>
        <v>6.9037999999999999E-5</v>
      </c>
      <c r="AE161" s="51">
        <f>IF($B161&lt;=AB$26,[1]!srE2LETt(AE$9,AB161,$C$6),NA())</f>
        <v>0.18050903800000001</v>
      </c>
      <c r="AF161" s="51">
        <f>IF($B161&lt;=AB$26,[1]!srE2Rng(AE$9,AB161),NA())</f>
        <v>19590</v>
      </c>
      <c r="AG161" s="50">
        <f t="shared" si="15"/>
        <v>120</v>
      </c>
      <c r="AH161" s="51">
        <f>IF($B161&lt;=AG$26,[1]!srE2LETe(AJ$9,AG161,$C$6),NA())</f>
        <v>2.0500000000000001E-2</v>
      </c>
      <c r="AI161" s="51">
        <f>IF($B161&lt;=AG$26,[1]!srE2LETn(AJ$9,AG161,$C$6),NA())</f>
        <v>7.8960000000000003E-6</v>
      </c>
      <c r="AJ161" s="51">
        <f>IF($B161&lt;=AG$26,[1]!srE2LETt(AJ$9,AG161,$C$6),NA())</f>
        <v>2.0507895999999998E-2</v>
      </c>
      <c r="AK161" s="51">
        <f>IF($B161&lt;=AG$26,[1]!srE2Rng(AJ$9,AG161),NA())</f>
        <v>57758</v>
      </c>
      <c r="AL161" s="50">
        <f t="shared" si="16"/>
        <v>120</v>
      </c>
      <c r="AM161" s="51">
        <f>IF($B161&lt;=AL$26,[1]!srE2LETe(AO$9,AL161,$C$6),NA())</f>
        <v>5.1060000000000003E-3</v>
      </c>
      <c r="AN161" s="51">
        <f>IF($B161&lt;=AL$26,[1]!srE2LETn(AO$9,AL161,$C$6),NA())</f>
        <v>1.8819999999999999E-6</v>
      </c>
      <c r="AO161" s="51">
        <f>IF($B161&lt;=AL$26,[1]!srE2LETt(AO$9,AL161,$C$6),NA())</f>
        <v>5.1078820000000002E-3</v>
      </c>
      <c r="AP161" s="51">
        <f>IF($B161&lt;=AL$26,[1]!srE2Rng(AO$9,AL161),NA())</f>
        <v>57660</v>
      </c>
    </row>
    <row r="162" spans="2:42">
      <c r="B162" s="48">
        <f>B138*12.5</f>
        <v>125</v>
      </c>
      <c r="C162" s="50" t="e">
        <f t="shared" si="9"/>
        <v>#N/A</v>
      </c>
      <c r="D162" s="51" t="e">
        <f>IF($B162&lt;=C$26,[1]!srE2LETe(F$9,C162,$C$6),NA())</f>
        <v>#N/A</v>
      </c>
      <c r="E162" s="51" t="e">
        <f>IF($B162&lt;=C$26,[1]!srE2LETn(F$9,C162,$C$6),NA())</f>
        <v>#N/A</v>
      </c>
      <c r="F162" s="51" t="e">
        <f>IF($B162&lt;=C$26,[1]!srE2LETt(F$9,C162,$C$6),NA())</f>
        <v>#N/A</v>
      </c>
      <c r="G162" s="51" t="e">
        <f>IF($B162&lt;=C$26,[1]!srE2Rng(F$9,C162),NA())</f>
        <v>#N/A</v>
      </c>
      <c r="H162" s="50" t="e">
        <f t="shared" si="10"/>
        <v>#N/A</v>
      </c>
      <c r="I162" s="51" t="e">
        <f>IF($B162&lt;=H$26,[1]!srE2LETe(K$9,H162,$C$6),NA())</f>
        <v>#N/A</v>
      </c>
      <c r="J162" s="51" t="e">
        <f>IF($B162&lt;=H$26,[1]!srE2LETn(K$9,H162,$C$6),NA())</f>
        <v>#N/A</v>
      </c>
      <c r="K162" s="51" t="e">
        <f>IF($B162&lt;=H$26,[1]!srE2LETt(K$9,H162,$C$6),NA())</f>
        <v>#N/A</v>
      </c>
      <c r="L162" s="51" t="e">
        <f>IF($B162&lt;=H$26,[1]!srE2Rng(K$9,H162),NA())</f>
        <v>#N/A</v>
      </c>
      <c r="M162" s="50" t="e">
        <f t="shared" si="11"/>
        <v>#N/A</v>
      </c>
      <c r="N162" s="51" t="e">
        <f>IF($B162&lt;=M$26,[1]!srE2LETe(P$9,M162,$C$6),NA())</f>
        <v>#N/A</v>
      </c>
      <c r="O162" s="51" t="e">
        <f>IF($B162&lt;=M$26,[1]!srE2LETn(P$9,M162,$C$6),NA())</f>
        <v>#N/A</v>
      </c>
      <c r="P162" s="51" t="e">
        <f>IF($B162&lt;=M$26,[1]!srE2LETt(P$9,M162,$C$6),NA())</f>
        <v>#N/A</v>
      </c>
      <c r="Q162" s="51" t="e">
        <f>IF($B162&lt;=M$26,[1]!srE2Rng(P$9,M162),NA())</f>
        <v>#N/A</v>
      </c>
      <c r="R162" s="50" t="e">
        <f t="shared" si="12"/>
        <v>#N/A</v>
      </c>
      <c r="S162" s="51" t="e">
        <f>IF($B162&lt;=R$26,[1]!srE2LETe(U$9,R162,$C$6),NA())</f>
        <v>#N/A</v>
      </c>
      <c r="T162" s="51" t="e">
        <f>IF($B162&lt;=R$26,[1]!srE2LETn(U$9,R162,$C$6),NA())</f>
        <v>#N/A</v>
      </c>
      <c r="U162" s="51" t="e">
        <f>IF($B162&lt;=R$26,[1]!srE2LETt(U$9,R162,$C$6),NA())</f>
        <v>#N/A</v>
      </c>
      <c r="V162" s="51" t="e">
        <f>IF($B162&lt;=R$26,[1]!srE2Rng(U$9,R162),NA())</f>
        <v>#N/A</v>
      </c>
      <c r="W162" s="50" t="e">
        <f t="shared" si="13"/>
        <v>#N/A</v>
      </c>
      <c r="X162" s="51" t="e">
        <f>IF($B162&lt;=W$26,[1]!srE2LETe(Z$9,W162,$C$6),NA())</f>
        <v>#N/A</v>
      </c>
      <c r="Y162" s="51" t="e">
        <f>IF($B162&lt;=W$26,[1]!srE2LETn(Z$9,W162,$C$6),NA())</f>
        <v>#N/A</v>
      </c>
      <c r="Z162" s="51" t="e">
        <f>IF($B162&lt;=W$26,[1]!srE2LETt(Z$9,W162,$C$6),NA())</f>
        <v>#N/A</v>
      </c>
      <c r="AA162" s="51" t="e">
        <f>IF($B162&lt;=W$26,[1]!srE2Rng(Z$9,W162),NA())</f>
        <v>#N/A</v>
      </c>
      <c r="AB162" s="50">
        <f t="shared" si="14"/>
        <v>125</v>
      </c>
      <c r="AC162" s="51">
        <f>IF($B162&lt;=AB$26,[1]!srE2LETe(AE$9,AB162,$C$6),NA())</f>
        <v>0.17510000000000001</v>
      </c>
      <c r="AD162" s="51">
        <f>IF($B162&lt;=AB$26,[1]!srE2LETn(AE$9,AB162,$C$6),NA())</f>
        <v>6.6439999999999994E-5</v>
      </c>
      <c r="AE162" s="51">
        <f>IF($B162&lt;=AB$26,[1]!srE2LETt(AE$9,AB162,$C$6),NA())</f>
        <v>0.17516644000000001</v>
      </c>
      <c r="AF162" s="51">
        <f>IF($B162&lt;=AB$26,[1]!srE2Rng(AE$9,AB162),NA())</f>
        <v>21030</v>
      </c>
      <c r="AG162" s="50">
        <f t="shared" si="15"/>
        <v>125</v>
      </c>
      <c r="AH162" s="51">
        <f>IF($B162&lt;=AG$26,[1]!srE2LETe(AJ$9,AG162,$C$6),NA())</f>
        <v>1.9879999999999998E-2</v>
      </c>
      <c r="AI162" s="51">
        <f>IF($B162&lt;=AG$26,[1]!srE2LETn(AJ$9,AG162,$C$6),NA())</f>
        <v>7.588E-6</v>
      </c>
      <c r="AJ162" s="51">
        <f>IF($B162&lt;=AG$26,[1]!srE2LETt(AJ$9,AG162,$C$6),NA())</f>
        <v>1.9887587999999998E-2</v>
      </c>
      <c r="AK162" s="51">
        <f>IF($B162&lt;=AG$26,[1]!srE2Rng(AJ$9,AG162),NA())</f>
        <v>61930</v>
      </c>
      <c r="AL162" s="50">
        <f t="shared" si="16"/>
        <v>125</v>
      </c>
      <c r="AM162" s="51">
        <f>IF($B162&lt;=AL$26,[1]!srE2LETe(AO$9,AL162,$C$6),NA())</f>
        <v>4.9659999999999999E-3</v>
      </c>
      <c r="AN162" s="51">
        <f>IF($B162&lt;=AL$26,[1]!srE2LETn(AO$9,AL162,$C$6),NA())</f>
        <v>1.8154999999999998E-6</v>
      </c>
      <c r="AO162" s="51">
        <f>IF($B162&lt;=AL$26,[1]!srE2LETt(AO$9,AL162,$C$6),NA())</f>
        <v>4.9678155000000002E-3</v>
      </c>
      <c r="AP162" s="51">
        <f>IF($B162&lt;=AL$26,[1]!srE2Rng(AO$9,AL162),NA())</f>
        <v>61990</v>
      </c>
    </row>
    <row r="163" spans="2:42">
      <c r="B163" s="48">
        <f>B138*13</f>
        <v>130</v>
      </c>
      <c r="C163" s="50" t="e">
        <f t="shared" si="9"/>
        <v>#N/A</v>
      </c>
      <c r="D163" s="51" t="e">
        <f>IF($B163&lt;=C$26,[1]!srE2LETe(F$9,C163,$C$6),NA())</f>
        <v>#N/A</v>
      </c>
      <c r="E163" s="51" t="e">
        <f>IF($B163&lt;=C$26,[1]!srE2LETn(F$9,C163,$C$6),NA())</f>
        <v>#N/A</v>
      </c>
      <c r="F163" s="51" t="e">
        <f>IF($B163&lt;=C$26,[1]!srE2LETt(F$9,C163,$C$6),NA())</f>
        <v>#N/A</v>
      </c>
      <c r="G163" s="51" t="e">
        <f>IF($B163&lt;=C$26,[1]!srE2Rng(F$9,C163),NA())</f>
        <v>#N/A</v>
      </c>
      <c r="H163" s="50" t="e">
        <f t="shared" si="10"/>
        <v>#N/A</v>
      </c>
      <c r="I163" s="51" t="e">
        <f>IF($B163&lt;=H$26,[1]!srE2LETe(K$9,H163,$C$6),NA())</f>
        <v>#N/A</v>
      </c>
      <c r="J163" s="51" t="e">
        <f>IF($B163&lt;=H$26,[1]!srE2LETn(K$9,H163,$C$6),NA())</f>
        <v>#N/A</v>
      </c>
      <c r="K163" s="51" t="e">
        <f>IF($B163&lt;=H$26,[1]!srE2LETt(K$9,H163,$C$6),NA())</f>
        <v>#N/A</v>
      </c>
      <c r="L163" s="51" t="e">
        <f>IF($B163&lt;=H$26,[1]!srE2Rng(K$9,H163),NA())</f>
        <v>#N/A</v>
      </c>
      <c r="M163" s="50" t="e">
        <f t="shared" si="11"/>
        <v>#N/A</v>
      </c>
      <c r="N163" s="51" t="e">
        <f>IF($B163&lt;=M$26,[1]!srE2LETe(P$9,M163,$C$6),NA())</f>
        <v>#N/A</v>
      </c>
      <c r="O163" s="51" t="e">
        <f>IF($B163&lt;=M$26,[1]!srE2LETn(P$9,M163,$C$6),NA())</f>
        <v>#N/A</v>
      </c>
      <c r="P163" s="51" t="e">
        <f>IF($B163&lt;=M$26,[1]!srE2LETt(P$9,M163,$C$6),NA())</f>
        <v>#N/A</v>
      </c>
      <c r="Q163" s="51" t="e">
        <f>IF($B163&lt;=M$26,[1]!srE2Rng(P$9,M163),NA())</f>
        <v>#N/A</v>
      </c>
      <c r="R163" s="50" t="e">
        <f t="shared" si="12"/>
        <v>#N/A</v>
      </c>
      <c r="S163" s="51" t="e">
        <f>IF($B163&lt;=R$26,[1]!srE2LETe(U$9,R163,$C$6),NA())</f>
        <v>#N/A</v>
      </c>
      <c r="T163" s="51" t="e">
        <f>IF($B163&lt;=R$26,[1]!srE2LETn(U$9,R163,$C$6),NA())</f>
        <v>#N/A</v>
      </c>
      <c r="U163" s="51" t="e">
        <f>IF($B163&lt;=R$26,[1]!srE2LETt(U$9,R163,$C$6),NA())</f>
        <v>#N/A</v>
      </c>
      <c r="V163" s="51" t="e">
        <f>IF($B163&lt;=R$26,[1]!srE2Rng(U$9,R163),NA())</f>
        <v>#N/A</v>
      </c>
      <c r="W163" s="50" t="e">
        <f t="shared" si="13"/>
        <v>#N/A</v>
      </c>
      <c r="X163" s="51" t="e">
        <f>IF($B163&lt;=W$26,[1]!srE2LETe(Z$9,W163,$C$6),NA())</f>
        <v>#N/A</v>
      </c>
      <c r="Y163" s="51" t="e">
        <f>IF($B163&lt;=W$26,[1]!srE2LETn(Z$9,W163,$C$6),NA())</f>
        <v>#N/A</v>
      </c>
      <c r="Z163" s="51" t="e">
        <f>IF($B163&lt;=W$26,[1]!srE2LETt(Z$9,W163,$C$6),NA())</f>
        <v>#N/A</v>
      </c>
      <c r="AA163" s="51" t="e">
        <f>IF($B163&lt;=W$26,[1]!srE2Rng(Z$9,W163),NA())</f>
        <v>#N/A</v>
      </c>
      <c r="AB163" s="50">
        <f t="shared" si="14"/>
        <v>130</v>
      </c>
      <c r="AC163" s="51">
        <f>IF($B163&lt;=AB$26,[1]!srE2LETe(AE$9,AB163,$C$6),NA())</f>
        <v>0.17042000000000002</v>
      </c>
      <c r="AD163" s="51">
        <f>IF($B163&lt;=AB$26,[1]!srE2LETn(AE$9,AB163,$C$6),NA())</f>
        <v>6.4153999999999996E-5</v>
      </c>
      <c r="AE163" s="51">
        <f>IF($B163&lt;=AB$26,[1]!srE2LETt(AE$9,AB163,$C$6),NA())</f>
        <v>0.17048415400000003</v>
      </c>
      <c r="AF163" s="51">
        <f>IF($B163&lt;=AB$26,[1]!srE2Rng(AE$9,AB163),NA())</f>
        <v>22542</v>
      </c>
      <c r="AG163" s="50">
        <f t="shared" si="15"/>
        <v>130</v>
      </c>
      <c r="AH163" s="51">
        <f>IF($B163&lt;=AG$26,[1]!srE2LETe(AJ$9,AG163,$C$6),NA())</f>
        <v>1.9368E-2</v>
      </c>
      <c r="AI163" s="51">
        <f>IF($B163&lt;=AG$26,[1]!srE2LETn(AJ$9,AG163,$C$6),NA())</f>
        <v>7.3340000000000004E-6</v>
      </c>
      <c r="AJ163" s="51">
        <f>IF($B163&lt;=AG$26,[1]!srE2LETt(AJ$9,AG163,$C$6),NA())</f>
        <v>1.9375333999999998E-2</v>
      </c>
      <c r="AK163" s="51">
        <f>IF($B163&lt;=AG$26,[1]!srE2Rng(AJ$9,AG163),NA())</f>
        <v>66406</v>
      </c>
      <c r="AL163" s="50">
        <f t="shared" si="16"/>
        <v>130</v>
      </c>
      <c r="AM163" s="51">
        <f>IF($B163&lt;=AL$26,[1]!srE2LETe(AO$9,AL163,$C$6),NA())</f>
        <v>4.8260000000000004E-3</v>
      </c>
      <c r="AN163" s="51">
        <f>IF($B163&lt;=AL$26,[1]!srE2LETn(AO$9,AL163,$C$6),NA())</f>
        <v>1.7489999999999999E-6</v>
      </c>
      <c r="AO163" s="51">
        <f>IF($B163&lt;=AL$26,[1]!srE2LETt(AO$9,AL163,$C$6),NA())</f>
        <v>4.8277490000000001E-3</v>
      </c>
      <c r="AP163" s="51">
        <f>IF($B163&lt;=AL$26,[1]!srE2Rng(AO$9,AL163),NA())</f>
        <v>66320</v>
      </c>
    </row>
    <row r="164" spans="2:42">
      <c r="B164" s="48">
        <f>B138*13.5</f>
        <v>135</v>
      </c>
      <c r="C164" s="50" t="e">
        <f t="shared" si="9"/>
        <v>#N/A</v>
      </c>
      <c r="D164" s="51" t="e">
        <f>IF($B164&lt;=C$26,[1]!srE2LETe(F$9,C164,$C$6),NA())</f>
        <v>#N/A</v>
      </c>
      <c r="E164" s="51" t="e">
        <f>IF($B164&lt;=C$26,[1]!srE2LETn(F$9,C164,$C$6),NA())</f>
        <v>#N/A</v>
      </c>
      <c r="F164" s="51" t="e">
        <f>IF($B164&lt;=C$26,[1]!srE2LETt(F$9,C164,$C$6),NA())</f>
        <v>#N/A</v>
      </c>
      <c r="G164" s="51" t="e">
        <f>IF($B164&lt;=C$26,[1]!srE2Rng(F$9,C164),NA())</f>
        <v>#N/A</v>
      </c>
      <c r="H164" s="50" t="e">
        <f t="shared" si="10"/>
        <v>#N/A</v>
      </c>
      <c r="I164" s="51" t="e">
        <f>IF($B164&lt;=H$26,[1]!srE2LETe(K$9,H164,$C$6),NA())</f>
        <v>#N/A</v>
      </c>
      <c r="J164" s="51" t="e">
        <f>IF($B164&lt;=H$26,[1]!srE2LETn(K$9,H164,$C$6),NA())</f>
        <v>#N/A</v>
      </c>
      <c r="K164" s="51" t="e">
        <f>IF($B164&lt;=H$26,[1]!srE2LETt(K$9,H164,$C$6),NA())</f>
        <v>#N/A</v>
      </c>
      <c r="L164" s="51" t="e">
        <f>IF($B164&lt;=H$26,[1]!srE2Rng(K$9,H164),NA())</f>
        <v>#N/A</v>
      </c>
      <c r="M164" s="50" t="e">
        <f t="shared" si="11"/>
        <v>#N/A</v>
      </c>
      <c r="N164" s="51" t="e">
        <f>IF($B164&lt;=M$26,[1]!srE2LETe(P$9,M164,$C$6),NA())</f>
        <v>#N/A</v>
      </c>
      <c r="O164" s="51" t="e">
        <f>IF($B164&lt;=M$26,[1]!srE2LETn(P$9,M164,$C$6),NA())</f>
        <v>#N/A</v>
      </c>
      <c r="P164" s="51" t="e">
        <f>IF($B164&lt;=M$26,[1]!srE2LETt(P$9,M164,$C$6),NA())</f>
        <v>#N/A</v>
      </c>
      <c r="Q164" s="51" t="e">
        <f>IF($B164&lt;=M$26,[1]!srE2Rng(P$9,M164),NA())</f>
        <v>#N/A</v>
      </c>
      <c r="R164" s="50" t="e">
        <f t="shared" si="12"/>
        <v>#N/A</v>
      </c>
      <c r="S164" s="51" t="e">
        <f>IF($B164&lt;=R$26,[1]!srE2LETe(U$9,R164,$C$6),NA())</f>
        <v>#N/A</v>
      </c>
      <c r="T164" s="51" t="e">
        <f>IF($B164&lt;=R$26,[1]!srE2LETn(U$9,R164,$C$6),NA())</f>
        <v>#N/A</v>
      </c>
      <c r="U164" s="51" t="e">
        <f>IF($B164&lt;=R$26,[1]!srE2LETt(U$9,R164,$C$6),NA())</f>
        <v>#N/A</v>
      </c>
      <c r="V164" s="51" t="e">
        <f>IF($B164&lt;=R$26,[1]!srE2Rng(U$9,R164),NA())</f>
        <v>#N/A</v>
      </c>
      <c r="W164" s="50" t="e">
        <f t="shared" si="13"/>
        <v>#N/A</v>
      </c>
      <c r="X164" s="51" t="e">
        <f>IF($B164&lt;=W$26,[1]!srE2LETe(Z$9,W164,$C$6),NA())</f>
        <v>#N/A</v>
      </c>
      <c r="Y164" s="51" t="e">
        <f>IF($B164&lt;=W$26,[1]!srE2LETn(Z$9,W164,$C$6),NA())</f>
        <v>#N/A</v>
      </c>
      <c r="Z164" s="51" t="e">
        <f>IF($B164&lt;=W$26,[1]!srE2LETt(Z$9,W164,$C$6),NA())</f>
        <v>#N/A</v>
      </c>
      <c r="AA164" s="51" t="e">
        <f>IF($B164&lt;=W$26,[1]!srE2Rng(Z$9,W164),NA())</f>
        <v>#N/A</v>
      </c>
      <c r="AB164" s="50">
        <f t="shared" si="14"/>
        <v>135</v>
      </c>
      <c r="AC164" s="51">
        <f>IF($B164&lt;=AB$26,[1]!srE2LETe(AE$9,AB164,$C$6),NA())</f>
        <v>0.16592000000000001</v>
      </c>
      <c r="AD164" s="51">
        <f>IF($B164&lt;=AB$26,[1]!srE2LETn(AE$9,AB164,$C$6),NA())</f>
        <v>6.1953999999999997E-5</v>
      </c>
      <c r="AE164" s="51">
        <f>IF($B164&lt;=AB$26,[1]!srE2LETt(AE$9,AB164,$C$6),NA())</f>
        <v>0.16598195400000001</v>
      </c>
      <c r="AF164" s="51">
        <f>IF($B164&lt;=AB$26,[1]!srE2Rng(AE$9,AB164),NA())</f>
        <v>24076</v>
      </c>
      <c r="AG164" s="50">
        <f t="shared" si="15"/>
        <v>135</v>
      </c>
      <c r="AH164" s="51">
        <f>IF($B164&lt;=AG$26,[1]!srE2LETe(AJ$9,AG164,$C$6),NA())</f>
        <v>1.8855999999999998E-2</v>
      </c>
      <c r="AI164" s="51">
        <f>IF($B164&lt;=AG$26,[1]!srE2LETn(AJ$9,AG164,$C$6),NA())</f>
        <v>7.08E-6</v>
      </c>
      <c r="AJ164" s="51">
        <f>IF($B164&lt;=AG$26,[1]!srE2LETt(AJ$9,AG164,$C$6),NA())</f>
        <v>1.8863079999999997E-2</v>
      </c>
      <c r="AK164" s="51">
        <f>IF($B164&lt;=AG$26,[1]!srE2Rng(AJ$9,AG164),NA())</f>
        <v>70882</v>
      </c>
      <c r="AL164" s="50">
        <f t="shared" si="16"/>
        <v>135</v>
      </c>
      <c r="AM164" s="51">
        <f>IF($B164&lt;=AL$26,[1]!srE2LETe(AO$9,AL164,$C$6),NA())</f>
        <v>4.705E-3</v>
      </c>
      <c r="AN164" s="51">
        <f>IF($B164&lt;=AL$26,[1]!srE2LETn(AO$9,AL164,$C$6),NA())</f>
        <v>1.6919999999999999E-6</v>
      </c>
      <c r="AO164" s="51">
        <f>IF($B164&lt;=AL$26,[1]!srE2LETt(AO$9,AL164,$C$6),NA())</f>
        <v>4.7066920000000002E-3</v>
      </c>
      <c r="AP164" s="51">
        <f>IF($B164&lt;=AL$26,[1]!srE2Rng(AO$9,AL164),NA())</f>
        <v>70885</v>
      </c>
    </row>
    <row r="165" spans="2:42"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</row>
    <row r="166" spans="2:42"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</row>
    <row r="167" spans="2:42"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</row>
    <row r="168" spans="2:42"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</row>
    <row r="169" spans="2:42"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</row>
    <row r="170" spans="2:42"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</row>
    <row r="171" spans="2:42"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</row>
    <row r="172" spans="2:42"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</row>
    <row r="173" spans="2:42"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</row>
    <row r="174" spans="2:42"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</row>
    <row r="175" spans="2:42"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</row>
    <row r="176" spans="2:42"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</row>
    <row r="177" spans="2:42"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</row>
    <row r="178" spans="2:42"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</row>
    <row r="179" spans="2:42"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</row>
    <row r="180" spans="2:42"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</row>
    <row r="181" spans="2:42"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</row>
    <row r="182" spans="2:42"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</row>
    <row r="183" spans="2:42"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</row>
    <row r="184" spans="2:42"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</row>
    <row r="185" spans="2:42"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</row>
    <row r="186" spans="2:42"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</row>
    <row r="187" spans="2:42"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</row>
    <row r="188" spans="2:42"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</row>
    <row r="189" spans="2:42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</row>
    <row r="190" spans="2:42"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</row>
    <row r="191" spans="2:42"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</row>
    <row r="192" spans="2:42"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</row>
    <row r="193" spans="2:42"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</row>
    <row r="194" spans="2:42"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</row>
    <row r="195" spans="2:42"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</row>
    <row r="196" spans="2:42"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</row>
    <row r="197" spans="2:42"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</row>
    <row r="198" spans="2:42"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</row>
    <row r="199" spans="2:42"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</row>
    <row r="200" spans="2:42"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</row>
    <row r="201" spans="2:42"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</row>
    <row r="202" spans="2:42"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</row>
    <row r="203" spans="2:42"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</row>
    <row r="204" spans="2:42"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</row>
    <row r="205" spans="2:42"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</row>
    <row r="206" spans="2:42"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</row>
    <row r="207" spans="2:42"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</row>
    <row r="208" spans="2:42"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</row>
    <row r="209" spans="2:42"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</row>
    <row r="210" spans="2:42"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</row>
    <row r="211" spans="2:42"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</row>
    <row r="212" spans="2:42"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</row>
    <row r="213" spans="2:42"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</row>
    <row r="214" spans="2:42"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</row>
    <row r="215" spans="2:42"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</row>
    <row r="216" spans="2:42"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</row>
    <row r="217" spans="2:42"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</row>
    <row r="218" spans="2:42"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</row>
    <row r="219" spans="2:42"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</row>
    <row r="220" spans="2:42"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</row>
    <row r="221" spans="2:42"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</row>
    <row r="222" spans="2:42"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</row>
    <row r="223" spans="2:42"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</row>
    <row r="224" spans="2:42"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</row>
  </sheetData>
  <phoneticPr fontId="7"/>
  <printOptions gridLines="1"/>
  <pageMargins left="0.23622047244094491" right="0.23622047244094491" top="0.47244094488188981" bottom="0.47244094488188981" header="0.31496062992125984" footer="0.31496062992125984"/>
  <pageSetup paperSize="9" scale="53" fitToHeight="0" orientation="landscape" r:id="rId1"/>
  <headerFooter>
    <oddHeader>&amp;C&amp;F &amp;A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U104"/>
  <sheetViews>
    <sheetView zoomScale="70" zoomScaleNormal="70" workbookViewId="0">
      <selection activeCell="AJ33" sqref="AJ33"/>
    </sheetView>
  </sheetViews>
  <sheetFormatPr defaultRowHeight="13"/>
  <cols>
    <col min="1" max="1" width="3.26953125" style="105" customWidth="1"/>
    <col min="2" max="2" width="3.08984375" style="105" customWidth="1"/>
    <col min="3" max="3" width="9" style="107"/>
    <col min="4" max="4" width="11" style="107" customWidth="1"/>
    <col min="5" max="6" width="4.453125" style="107" customWidth="1"/>
    <col min="7" max="7" width="6.6328125" style="107" customWidth="1"/>
    <col min="8" max="8" width="6.08984375" style="107" customWidth="1"/>
    <col min="9" max="9" width="8.453125" style="107" customWidth="1"/>
    <col min="10" max="10" width="4.36328125" style="107" customWidth="1"/>
    <col min="11" max="11" width="8.26953125" style="107" customWidth="1"/>
    <col min="12" max="12" width="1.6328125" style="105" customWidth="1"/>
    <col min="13" max="13" width="9" style="107"/>
    <col min="14" max="14" width="11" style="107" customWidth="1"/>
    <col min="15" max="16" width="4.08984375" style="107" customWidth="1"/>
    <col min="17" max="18" width="5.36328125" style="107" customWidth="1"/>
    <col min="19" max="19" width="8.453125" style="107" customWidth="1"/>
    <col min="20" max="20" width="4.36328125" style="107" customWidth="1"/>
    <col min="21" max="21" width="8.26953125" style="107" customWidth="1"/>
    <col min="22" max="22" width="1.6328125" style="105" customWidth="1"/>
    <col min="23" max="23" width="9" style="107"/>
    <col min="24" max="24" width="11" style="107" customWidth="1"/>
    <col min="25" max="25" width="3.7265625" style="107" customWidth="1"/>
    <col min="26" max="26" width="3.36328125" style="107" customWidth="1"/>
    <col min="27" max="27" width="5.90625" style="107" customWidth="1"/>
    <col min="28" max="28" width="4.7265625" style="107" customWidth="1"/>
    <col min="29" max="29" width="8.453125" style="107" customWidth="1"/>
    <col min="30" max="30" width="4.36328125" style="107" customWidth="1"/>
    <col min="31" max="31" width="8.26953125" style="107" customWidth="1"/>
    <col min="32" max="32" width="1.6328125" style="105" customWidth="1"/>
    <col min="33" max="33" width="9" style="105"/>
    <col min="34" max="34" width="14" customWidth="1"/>
    <col min="35" max="35" width="14.08984375" customWidth="1"/>
    <col min="36" max="36" width="9.26953125" customWidth="1"/>
    <col min="37" max="37" width="7.90625" customWidth="1"/>
    <col min="38" max="38" width="9.26953125" customWidth="1"/>
    <col min="39" max="39" width="8.08984375" customWidth="1"/>
    <col min="40" max="40" width="9" style="105" customWidth="1"/>
    <col min="41" max="43" width="9" style="105"/>
    <col min="44" max="44" width="4.26953125" style="105" customWidth="1"/>
    <col min="45" max="46" width="9" style="105"/>
    <col min="47" max="47" width="16.7265625" style="105" bestFit="1" customWidth="1"/>
    <col min="48" max="275" width="9" style="105"/>
    <col min="276" max="276" width="3.08984375" style="105" customWidth="1"/>
    <col min="277" max="277" width="9" style="105"/>
    <col min="278" max="278" width="11" style="105" customWidth="1"/>
    <col min="279" max="279" width="8.453125" style="105" customWidth="1"/>
    <col min="280" max="280" width="4.36328125" style="105" customWidth="1"/>
    <col min="281" max="281" width="8.26953125" style="105" customWidth="1"/>
    <col min="282" max="282" width="1.6328125" style="105" customWidth="1"/>
    <col min="283" max="283" width="9" style="105"/>
    <col min="284" max="284" width="11" style="105" customWidth="1"/>
    <col min="285" max="285" width="8.453125" style="105" customWidth="1"/>
    <col min="286" max="286" width="4.36328125" style="105" customWidth="1"/>
    <col min="287" max="287" width="8.26953125" style="105" customWidth="1"/>
    <col min="288" max="288" width="1.6328125" style="105" customWidth="1"/>
    <col min="289" max="289" width="9" style="105"/>
    <col min="290" max="290" width="11" style="105" customWidth="1"/>
    <col min="291" max="291" width="8.453125" style="105" customWidth="1"/>
    <col min="292" max="292" width="4.36328125" style="105" customWidth="1"/>
    <col min="293" max="293" width="8.26953125" style="105" customWidth="1"/>
    <col min="294" max="294" width="1.6328125" style="105" customWidth="1"/>
    <col min="295" max="299" width="9" style="105"/>
    <col min="300" max="300" width="4.26953125" style="105" customWidth="1"/>
    <col min="301" max="531" width="9" style="105"/>
    <col min="532" max="532" width="3.08984375" style="105" customWidth="1"/>
    <col min="533" max="533" width="9" style="105"/>
    <col min="534" max="534" width="11" style="105" customWidth="1"/>
    <col min="535" max="535" width="8.453125" style="105" customWidth="1"/>
    <col min="536" max="536" width="4.36328125" style="105" customWidth="1"/>
    <col min="537" max="537" width="8.26953125" style="105" customWidth="1"/>
    <col min="538" max="538" width="1.6328125" style="105" customWidth="1"/>
    <col min="539" max="539" width="9" style="105"/>
    <col min="540" max="540" width="11" style="105" customWidth="1"/>
    <col min="541" max="541" width="8.453125" style="105" customWidth="1"/>
    <col min="542" max="542" width="4.36328125" style="105" customWidth="1"/>
    <col min="543" max="543" width="8.26953125" style="105" customWidth="1"/>
    <col min="544" max="544" width="1.6328125" style="105" customWidth="1"/>
    <col min="545" max="545" width="9" style="105"/>
    <col min="546" max="546" width="11" style="105" customWidth="1"/>
    <col min="547" max="547" width="8.453125" style="105" customWidth="1"/>
    <col min="548" max="548" width="4.36328125" style="105" customWidth="1"/>
    <col min="549" max="549" width="8.26953125" style="105" customWidth="1"/>
    <col min="550" max="550" width="1.6328125" style="105" customWidth="1"/>
    <col min="551" max="555" width="9" style="105"/>
    <col min="556" max="556" width="4.26953125" style="105" customWidth="1"/>
    <col min="557" max="787" width="9" style="105"/>
    <col min="788" max="788" width="3.08984375" style="105" customWidth="1"/>
    <col min="789" max="789" width="9" style="105"/>
    <col min="790" max="790" width="11" style="105" customWidth="1"/>
    <col min="791" max="791" width="8.453125" style="105" customWidth="1"/>
    <col min="792" max="792" width="4.36328125" style="105" customWidth="1"/>
    <col min="793" max="793" width="8.26953125" style="105" customWidth="1"/>
    <col min="794" max="794" width="1.6328125" style="105" customWidth="1"/>
    <col min="795" max="795" width="9" style="105"/>
    <col min="796" max="796" width="11" style="105" customWidth="1"/>
    <col min="797" max="797" width="8.453125" style="105" customWidth="1"/>
    <col min="798" max="798" width="4.36328125" style="105" customWidth="1"/>
    <col min="799" max="799" width="8.26953125" style="105" customWidth="1"/>
    <col min="800" max="800" width="1.6328125" style="105" customWidth="1"/>
    <col min="801" max="801" width="9" style="105"/>
    <col min="802" max="802" width="11" style="105" customWidth="1"/>
    <col min="803" max="803" width="8.453125" style="105" customWidth="1"/>
    <col min="804" max="804" width="4.36328125" style="105" customWidth="1"/>
    <col min="805" max="805" width="8.26953125" style="105" customWidth="1"/>
    <col min="806" max="806" width="1.6328125" style="105" customWidth="1"/>
    <col min="807" max="811" width="9" style="105"/>
    <col min="812" max="812" width="4.26953125" style="105" customWidth="1"/>
    <col min="813" max="1043" width="9" style="105"/>
    <col min="1044" max="1044" width="3.08984375" style="105" customWidth="1"/>
    <col min="1045" max="1045" width="9" style="105"/>
    <col min="1046" max="1046" width="11" style="105" customWidth="1"/>
    <col min="1047" max="1047" width="8.453125" style="105" customWidth="1"/>
    <col min="1048" max="1048" width="4.36328125" style="105" customWidth="1"/>
    <col min="1049" max="1049" width="8.26953125" style="105" customWidth="1"/>
    <col min="1050" max="1050" width="1.6328125" style="105" customWidth="1"/>
    <col min="1051" max="1051" width="9" style="105"/>
    <col min="1052" max="1052" width="11" style="105" customWidth="1"/>
    <col min="1053" max="1053" width="8.453125" style="105" customWidth="1"/>
    <col min="1054" max="1054" width="4.36328125" style="105" customWidth="1"/>
    <col min="1055" max="1055" width="8.26953125" style="105" customWidth="1"/>
    <col min="1056" max="1056" width="1.6328125" style="105" customWidth="1"/>
    <col min="1057" max="1057" width="9" style="105"/>
    <col min="1058" max="1058" width="11" style="105" customWidth="1"/>
    <col min="1059" max="1059" width="8.453125" style="105" customWidth="1"/>
    <col min="1060" max="1060" width="4.36328125" style="105" customWidth="1"/>
    <col min="1061" max="1061" width="8.26953125" style="105" customWidth="1"/>
    <col min="1062" max="1062" width="1.6328125" style="105" customWidth="1"/>
    <col min="1063" max="1067" width="9" style="105"/>
    <col min="1068" max="1068" width="4.26953125" style="105" customWidth="1"/>
    <col min="1069" max="1299" width="9" style="105"/>
    <col min="1300" max="1300" width="3.08984375" style="105" customWidth="1"/>
    <col min="1301" max="1301" width="9" style="105"/>
    <col min="1302" max="1302" width="11" style="105" customWidth="1"/>
    <col min="1303" max="1303" width="8.453125" style="105" customWidth="1"/>
    <col min="1304" max="1304" width="4.36328125" style="105" customWidth="1"/>
    <col min="1305" max="1305" width="8.26953125" style="105" customWidth="1"/>
    <col min="1306" max="1306" width="1.6328125" style="105" customWidth="1"/>
    <col min="1307" max="1307" width="9" style="105"/>
    <col min="1308" max="1308" width="11" style="105" customWidth="1"/>
    <col min="1309" max="1309" width="8.453125" style="105" customWidth="1"/>
    <col min="1310" max="1310" width="4.36328125" style="105" customWidth="1"/>
    <col min="1311" max="1311" width="8.26953125" style="105" customWidth="1"/>
    <col min="1312" max="1312" width="1.6328125" style="105" customWidth="1"/>
    <col min="1313" max="1313" width="9" style="105"/>
    <col min="1314" max="1314" width="11" style="105" customWidth="1"/>
    <col min="1315" max="1315" width="8.453125" style="105" customWidth="1"/>
    <col min="1316" max="1316" width="4.36328125" style="105" customWidth="1"/>
    <col min="1317" max="1317" width="8.26953125" style="105" customWidth="1"/>
    <col min="1318" max="1318" width="1.6328125" style="105" customWidth="1"/>
    <col min="1319" max="1323" width="9" style="105"/>
    <col min="1324" max="1324" width="4.26953125" style="105" customWidth="1"/>
    <col min="1325" max="1555" width="9" style="105"/>
    <col min="1556" max="1556" width="3.08984375" style="105" customWidth="1"/>
    <col min="1557" max="1557" width="9" style="105"/>
    <col min="1558" max="1558" width="11" style="105" customWidth="1"/>
    <col min="1559" max="1559" width="8.453125" style="105" customWidth="1"/>
    <col min="1560" max="1560" width="4.36328125" style="105" customWidth="1"/>
    <col min="1561" max="1561" width="8.26953125" style="105" customWidth="1"/>
    <col min="1562" max="1562" width="1.6328125" style="105" customWidth="1"/>
    <col min="1563" max="1563" width="9" style="105"/>
    <col min="1564" max="1564" width="11" style="105" customWidth="1"/>
    <col min="1565" max="1565" width="8.453125" style="105" customWidth="1"/>
    <col min="1566" max="1566" width="4.36328125" style="105" customWidth="1"/>
    <col min="1567" max="1567" width="8.26953125" style="105" customWidth="1"/>
    <col min="1568" max="1568" width="1.6328125" style="105" customWidth="1"/>
    <col min="1569" max="1569" width="9" style="105"/>
    <col min="1570" max="1570" width="11" style="105" customWidth="1"/>
    <col min="1571" max="1571" width="8.453125" style="105" customWidth="1"/>
    <col min="1572" max="1572" width="4.36328125" style="105" customWidth="1"/>
    <col min="1573" max="1573" width="8.26953125" style="105" customWidth="1"/>
    <col min="1574" max="1574" width="1.6328125" style="105" customWidth="1"/>
    <col min="1575" max="1579" width="9" style="105"/>
    <col min="1580" max="1580" width="4.26953125" style="105" customWidth="1"/>
    <col min="1581" max="1811" width="9" style="105"/>
    <col min="1812" max="1812" width="3.08984375" style="105" customWidth="1"/>
    <col min="1813" max="1813" width="9" style="105"/>
    <col min="1814" max="1814" width="11" style="105" customWidth="1"/>
    <col min="1815" max="1815" width="8.453125" style="105" customWidth="1"/>
    <col min="1816" max="1816" width="4.36328125" style="105" customWidth="1"/>
    <col min="1817" max="1817" width="8.26953125" style="105" customWidth="1"/>
    <col min="1818" max="1818" width="1.6328125" style="105" customWidth="1"/>
    <col min="1819" max="1819" width="9" style="105"/>
    <col min="1820" max="1820" width="11" style="105" customWidth="1"/>
    <col min="1821" max="1821" width="8.453125" style="105" customWidth="1"/>
    <col min="1822" max="1822" width="4.36328125" style="105" customWidth="1"/>
    <col min="1823" max="1823" width="8.26953125" style="105" customWidth="1"/>
    <col min="1824" max="1824" width="1.6328125" style="105" customWidth="1"/>
    <col min="1825" max="1825" width="9" style="105"/>
    <col min="1826" max="1826" width="11" style="105" customWidth="1"/>
    <col min="1827" max="1827" width="8.453125" style="105" customWidth="1"/>
    <col min="1828" max="1828" width="4.36328125" style="105" customWidth="1"/>
    <col min="1829" max="1829" width="8.26953125" style="105" customWidth="1"/>
    <col min="1830" max="1830" width="1.6328125" style="105" customWidth="1"/>
    <col min="1831" max="1835" width="9" style="105"/>
    <col min="1836" max="1836" width="4.26953125" style="105" customWidth="1"/>
    <col min="1837" max="2067" width="9" style="105"/>
    <col min="2068" max="2068" width="3.08984375" style="105" customWidth="1"/>
    <col min="2069" max="2069" width="9" style="105"/>
    <col min="2070" max="2070" width="11" style="105" customWidth="1"/>
    <col min="2071" max="2071" width="8.453125" style="105" customWidth="1"/>
    <col min="2072" max="2072" width="4.36328125" style="105" customWidth="1"/>
    <col min="2073" max="2073" width="8.26953125" style="105" customWidth="1"/>
    <col min="2074" max="2074" width="1.6328125" style="105" customWidth="1"/>
    <col min="2075" max="2075" width="9" style="105"/>
    <col min="2076" max="2076" width="11" style="105" customWidth="1"/>
    <col min="2077" max="2077" width="8.453125" style="105" customWidth="1"/>
    <col min="2078" max="2078" width="4.36328125" style="105" customWidth="1"/>
    <col min="2079" max="2079" width="8.26953125" style="105" customWidth="1"/>
    <col min="2080" max="2080" width="1.6328125" style="105" customWidth="1"/>
    <col min="2081" max="2081" width="9" style="105"/>
    <col min="2082" max="2082" width="11" style="105" customWidth="1"/>
    <col min="2083" max="2083" width="8.453125" style="105" customWidth="1"/>
    <col min="2084" max="2084" width="4.36328125" style="105" customWidth="1"/>
    <col min="2085" max="2085" width="8.26953125" style="105" customWidth="1"/>
    <col min="2086" max="2086" width="1.6328125" style="105" customWidth="1"/>
    <col min="2087" max="2091" width="9" style="105"/>
    <col min="2092" max="2092" width="4.26953125" style="105" customWidth="1"/>
    <col min="2093" max="2323" width="9" style="105"/>
    <col min="2324" max="2324" width="3.08984375" style="105" customWidth="1"/>
    <col min="2325" max="2325" width="9" style="105"/>
    <col min="2326" max="2326" width="11" style="105" customWidth="1"/>
    <col min="2327" max="2327" width="8.453125" style="105" customWidth="1"/>
    <col min="2328" max="2328" width="4.36328125" style="105" customWidth="1"/>
    <col min="2329" max="2329" width="8.26953125" style="105" customWidth="1"/>
    <col min="2330" max="2330" width="1.6328125" style="105" customWidth="1"/>
    <col min="2331" max="2331" width="9" style="105"/>
    <col min="2332" max="2332" width="11" style="105" customWidth="1"/>
    <col min="2333" max="2333" width="8.453125" style="105" customWidth="1"/>
    <col min="2334" max="2334" width="4.36328125" style="105" customWidth="1"/>
    <col min="2335" max="2335" width="8.26953125" style="105" customWidth="1"/>
    <col min="2336" max="2336" width="1.6328125" style="105" customWidth="1"/>
    <col min="2337" max="2337" width="9" style="105"/>
    <col min="2338" max="2338" width="11" style="105" customWidth="1"/>
    <col min="2339" max="2339" width="8.453125" style="105" customWidth="1"/>
    <col min="2340" max="2340" width="4.36328125" style="105" customWidth="1"/>
    <col min="2341" max="2341" width="8.26953125" style="105" customWidth="1"/>
    <col min="2342" max="2342" width="1.6328125" style="105" customWidth="1"/>
    <col min="2343" max="2347" width="9" style="105"/>
    <col min="2348" max="2348" width="4.26953125" style="105" customWidth="1"/>
    <col min="2349" max="2579" width="9" style="105"/>
    <col min="2580" max="2580" width="3.08984375" style="105" customWidth="1"/>
    <col min="2581" max="2581" width="9" style="105"/>
    <col min="2582" max="2582" width="11" style="105" customWidth="1"/>
    <col min="2583" max="2583" width="8.453125" style="105" customWidth="1"/>
    <col min="2584" max="2584" width="4.36328125" style="105" customWidth="1"/>
    <col min="2585" max="2585" width="8.26953125" style="105" customWidth="1"/>
    <col min="2586" max="2586" width="1.6328125" style="105" customWidth="1"/>
    <col min="2587" max="2587" width="9" style="105"/>
    <col min="2588" max="2588" width="11" style="105" customWidth="1"/>
    <col min="2589" max="2589" width="8.453125" style="105" customWidth="1"/>
    <col min="2590" max="2590" width="4.36328125" style="105" customWidth="1"/>
    <col min="2591" max="2591" width="8.26953125" style="105" customWidth="1"/>
    <col min="2592" max="2592" width="1.6328125" style="105" customWidth="1"/>
    <col min="2593" max="2593" width="9" style="105"/>
    <col min="2594" max="2594" width="11" style="105" customWidth="1"/>
    <col min="2595" max="2595" width="8.453125" style="105" customWidth="1"/>
    <col min="2596" max="2596" width="4.36328125" style="105" customWidth="1"/>
    <col min="2597" max="2597" width="8.26953125" style="105" customWidth="1"/>
    <col min="2598" max="2598" width="1.6328125" style="105" customWidth="1"/>
    <col min="2599" max="2603" width="9" style="105"/>
    <col min="2604" max="2604" width="4.26953125" style="105" customWidth="1"/>
    <col min="2605" max="2835" width="9" style="105"/>
    <col min="2836" max="2836" width="3.08984375" style="105" customWidth="1"/>
    <col min="2837" max="2837" width="9" style="105"/>
    <col min="2838" max="2838" width="11" style="105" customWidth="1"/>
    <col min="2839" max="2839" width="8.453125" style="105" customWidth="1"/>
    <col min="2840" max="2840" width="4.36328125" style="105" customWidth="1"/>
    <col min="2841" max="2841" width="8.26953125" style="105" customWidth="1"/>
    <col min="2842" max="2842" width="1.6328125" style="105" customWidth="1"/>
    <col min="2843" max="2843" width="9" style="105"/>
    <col min="2844" max="2844" width="11" style="105" customWidth="1"/>
    <col min="2845" max="2845" width="8.453125" style="105" customWidth="1"/>
    <col min="2846" max="2846" width="4.36328125" style="105" customWidth="1"/>
    <col min="2847" max="2847" width="8.26953125" style="105" customWidth="1"/>
    <col min="2848" max="2848" width="1.6328125" style="105" customWidth="1"/>
    <col min="2849" max="2849" width="9" style="105"/>
    <col min="2850" max="2850" width="11" style="105" customWidth="1"/>
    <col min="2851" max="2851" width="8.453125" style="105" customWidth="1"/>
    <col min="2852" max="2852" width="4.36328125" style="105" customWidth="1"/>
    <col min="2853" max="2853" width="8.26953125" style="105" customWidth="1"/>
    <col min="2854" max="2854" width="1.6328125" style="105" customWidth="1"/>
    <col min="2855" max="2859" width="9" style="105"/>
    <col min="2860" max="2860" width="4.26953125" style="105" customWidth="1"/>
    <col min="2861" max="3091" width="9" style="105"/>
    <col min="3092" max="3092" width="3.08984375" style="105" customWidth="1"/>
    <col min="3093" max="3093" width="9" style="105"/>
    <col min="3094" max="3094" width="11" style="105" customWidth="1"/>
    <col min="3095" max="3095" width="8.453125" style="105" customWidth="1"/>
    <col min="3096" max="3096" width="4.36328125" style="105" customWidth="1"/>
    <col min="3097" max="3097" width="8.26953125" style="105" customWidth="1"/>
    <col min="3098" max="3098" width="1.6328125" style="105" customWidth="1"/>
    <col min="3099" max="3099" width="9" style="105"/>
    <col min="3100" max="3100" width="11" style="105" customWidth="1"/>
    <col min="3101" max="3101" width="8.453125" style="105" customWidth="1"/>
    <col min="3102" max="3102" width="4.36328125" style="105" customWidth="1"/>
    <col min="3103" max="3103" width="8.26953125" style="105" customWidth="1"/>
    <col min="3104" max="3104" width="1.6328125" style="105" customWidth="1"/>
    <col min="3105" max="3105" width="9" style="105"/>
    <col min="3106" max="3106" width="11" style="105" customWidth="1"/>
    <col min="3107" max="3107" width="8.453125" style="105" customWidth="1"/>
    <col min="3108" max="3108" width="4.36328125" style="105" customWidth="1"/>
    <col min="3109" max="3109" width="8.26953125" style="105" customWidth="1"/>
    <col min="3110" max="3110" width="1.6328125" style="105" customWidth="1"/>
    <col min="3111" max="3115" width="9" style="105"/>
    <col min="3116" max="3116" width="4.26953125" style="105" customWidth="1"/>
    <col min="3117" max="3347" width="9" style="105"/>
    <col min="3348" max="3348" width="3.08984375" style="105" customWidth="1"/>
    <col min="3349" max="3349" width="9" style="105"/>
    <col min="3350" max="3350" width="11" style="105" customWidth="1"/>
    <col min="3351" max="3351" width="8.453125" style="105" customWidth="1"/>
    <col min="3352" max="3352" width="4.36328125" style="105" customWidth="1"/>
    <col min="3353" max="3353" width="8.26953125" style="105" customWidth="1"/>
    <col min="3354" max="3354" width="1.6328125" style="105" customWidth="1"/>
    <col min="3355" max="3355" width="9" style="105"/>
    <col min="3356" max="3356" width="11" style="105" customWidth="1"/>
    <col min="3357" max="3357" width="8.453125" style="105" customWidth="1"/>
    <col min="3358" max="3358" width="4.36328125" style="105" customWidth="1"/>
    <col min="3359" max="3359" width="8.26953125" style="105" customWidth="1"/>
    <col min="3360" max="3360" width="1.6328125" style="105" customWidth="1"/>
    <col min="3361" max="3361" width="9" style="105"/>
    <col min="3362" max="3362" width="11" style="105" customWidth="1"/>
    <col min="3363" max="3363" width="8.453125" style="105" customWidth="1"/>
    <col min="3364" max="3364" width="4.36328125" style="105" customWidth="1"/>
    <col min="3365" max="3365" width="8.26953125" style="105" customWidth="1"/>
    <col min="3366" max="3366" width="1.6328125" style="105" customWidth="1"/>
    <col min="3367" max="3371" width="9" style="105"/>
    <col min="3372" max="3372" width="4.26953125" style="105" customWidth="1"/>
    <col min="3373" max="3603" width="9" style="105"/>
    <col min="3604" max="3604" width="3.08984375" style="105" customWidth="1"/>
    <col min="3605" max="3605" width="9" style="105"/>
    <col min="3606" max="3606" width="11" style="105" customWidth="1"/>
    <col min="3607" max="3607" width="8.453125" style="105" customWidth="1"/>
    <col min="3608" max="3608" width="4.36328125" style="105" customWidth="1"/>
    <col min="3609" max="3609" width="8.26953125" style="105" customWidth="1"/>
    <col min="3610" max="3610" width="1.6328125" style="105" customWidth="1"/>
    <col min="3611" max="3611" width="9" style="105"/>
    <col min="3612" max="3612" width="11" style="105" customWidth="1"/>
    <col min="3613" max="3613" width="8.453125" style="105" customWidth="1"/>
    <col min="3614" max="3614" width="4.36328125" style="105" customWidth="1"/>
    <col min="3615" max="3615" width="8.26953125" style="105" customWidth="1"/>
    <col min="3616" max="3616" width="1.6328125" style="105" customWidth="1"/>
    <col min="3617" max="3617" width="9" style="105"/>
    <col min="3618" max="3618" width="11" style="105" customWidth="1"/>
    <col min="3619" max="3619" width="8.453125" style="105" customWidth="1"/>
    <col min="3620" max="3620" width="4.36328125" style="105" customWidth="1"/>
    <col min="3621" max="3621" width="8.26953125" style="105" customWidth="1"/>
    <col min="3622" max="3622" width="1.6328125" style="105" customWidth="1"/>
    <col min="3623" max="3627" width="9" style="105"/>
    <col min="3628" max="3628" width="4.26953125" style="105" customWidth="1"/>
    <col min="3629" max="3859" width="9" style="105"/>
    <col min="3860" max="3860" width="3.08984375" style="105" customWidth="1"/>
    <col min="3861" max="3861" width="9" style="105"/>
    <col min="3862" max="3862" width="11" style="105" customWidth="1"/>
    <col min="3863" max="3863" width="8.453125" style="105" customWidth="1"/>
    <col min="3864" max="3864" width="4.36328125" style="105" customWidth="1"/>
    <col min="3865" max="3865" width="8.26953125" style="105" customWidth="1"/>
    <col min="3866" max="3866" width="1.6328125" style="105" customWidth="1"/>
    <col min="3867" max="3867" width="9" style="105"/>
    <col min="3868" max="3868" width="11" style="105" customWidth="1"/>
    <col min="3869" max="3869" width="8.453125" style="105" customWidth="1"/>
    <col min="3870" max="3870" width="4.36328125" style="105" customWidth="1"/>
    <col min="3871" max="3871" width="8.26953125" style="105" customWidth="1"/>
    <col min="3872" max="3872" width="1.6328125" style="105" customWidth="1"/>
    <col min="3873" max="3873" width="9" style="105"/>
    <col min="3874" max="3874" width="11" style="105" customWidth="1"/>
    <col min="3875" max="3875" width="8.453125" style="105" customWidth="1"/>
    <col min="3876" max="3876" width="4.36328125" style="105" customWidth="1"/>
    <col min="3877" max="3877" width="8.26953125" style="105" customWidth="1"/>
    <col min="3878" max="3878" width="1.6328125" style="105" customWidth="1"/>
    <col min="3879" max="3883" width="9" style="105"/>
    <col min="3884" max="3884" width="4.26953125" style="105" customWidth="1"/>
    <col min="3885" max="4115" width="9" style="105"/>
    <col min="4116" max="4116" width="3.08984375" style="105" customWidth="1"/>
    <col min="4117" max="4117" width="9" style="105"/>
    <col min="4118" max="4118" width="11" style="105" customWidth="1"/>
    <col min="4119" max="4119" width="8.453125" style="105" customWidth="1"/>
    <col min="4120" max="4120" width="4.36328125" style="105" customWidth="1"/>
    <col min="4121" max="4121" width="8.26953125" style="105" customWidth="1"/>
    <col min="4122" max="4122" width="1.6328125" style="105" customWidth="1"/>
    <col min="4123" max="4123" width="9" style="105"/>
    <col min="4124" max="4124" width="11" style="105" customWidth="1"/>
    <col min="4125" max="4125" width="8.453125" style="105" customWidth="1"/>
    <col min="4126" max="4126" width="4.36328125" style="105" customWidth="1"/>
    <col min="4127" max="4127" width="8.26953125" style="105" customWidth="1"/>
    <col min="4128" max="4128" width="1.6328125" style="105" customWidth="1"/>
    <col min="4129" max="4129" width="9" style="105"/>
    <col min="4130" max="4130" width="11" style="105" customWidth="1"/>
    <col min="4131" max="4131" width="8.453125" style="105" customWidth="1"/>
    <col min="4132" max="4132" width="4.36328125" style="105" customWidth="1"/>
    <col min="4133" max="4133" width="8.26953125" style="105" customWidth="1"/>
    <col min="4134" max="4134" width="1.6328125" style="105" customWidth="1"/>
    <col min="4135" max="4139" width="9" style="105"/>
    <col min="4140" max="4140" width="4.26953125" style="105" customWidth="1"/>
    <col min="4141" max="4371" width="9" style="105"/>
    <col min="4372" max="4372" width="3.08984375" style="105" customWidth="1"/>
    <col min="4373" max="4373" width="9" style="105"/>
    <col min="4374" max="4374" width="11" style="105" customWidth="1"/>
    <col min="4375" max="4375" width="8.453125" style="105" customWidth="1"/>
    <col min="4376" max="4376" width="4.36328125" style="105" customWidth="1"/>
    <col min="4377" max="4377" width="8.26953125" style="105" customWidth="1"/>
    <col min="4378" max="4378" width="1.6328125" style="105" customWidth="1"/>
    <col min="4379" max="4379" width="9" style="105"/>
    <col min="4380" max="4380" width="11" style="105" customWidth="1"/>
    <col min="4381" max="4381" width="8.453125" style="105" customWidth="1"/>
    <col min="4382" max="4382" width="4.36328125" style="105" customWidth="1"/>
    <col min="4383" max="4383" width="8.26953125" style="105" customWidth="1"/>
    <col min="4384" max="4384" width="1.6328125" style="105" customWidth="1"/>
    <col min="4385" max="4385" width="9" style="105"/>
    <col min="4386" max="4386" width="11" style="105" customWidth="1"/>
    <col min="4387" max="4387" width="8.453125" style="105" customWidth="1"/>
    <col min="4388" max="4388" width="4.36328125" style="105" customWidth="1"/>
    <col min="4389" max="4389" width="8.26953125" style="105" customWidth="1"/>
    <col min="4390" max="4390" width="1.6328125" style="105" customWidth="1"/>
    <col min="4391" max="4395" width="9" style="105"/>
    <col min="4396" max="4396" width="4.26953125" style="105" customWidth="1"/>
    <col min="4397" max="4627" width="9" style="105"/>
    <col min="4628" max="4628" width="3.08984375" style="105" customWidth="1"/>
    <col min="4629" max="4629" width="9" style="105"/>
    <col min="4630" max="4630" width="11" style="105" customWidth="1"/>
    <col min="4631" max="4631" width="8.453125" style="105" customWidth="1"/>
    <col min="4632" max="4632" width="4.36328125" style="105" customWidth="1"/>
    <col min="4633" max="4633" width="8.26953125" style="105" customWidth="1"/>
    <col min="4634" max="4634" width="1.6328125" style="105" customWidth="1"/>
    <col min="4635" max="4635" width="9" style="105"/>
    <col min="4636" max="4636" width="11" style="105" customWidth="1"/>
    <col min="4637" max="4637" width="8.453125" style="105" customWidth="1"/>
    <col min="4638" max="4638" width="4.36328125" style="105" customWidth="1"/>
    <col min="4639" max="4639" width="8.26953125" style="105" customWidth="1"/>
    <col min="4640" max="4640" width="1.6328125" style="105" customWidth="1"/>
    <col min="4641" max="4641" width="9" style="105"/>
    <col min="4642" max="4642" width="11" style="105" customWidth="1"/>
    <col min="4643" max="4643" width="8.453125" style="105" customWidth="1"/>
    <col min="4644" max="4644" width="4.36328125" style="105" customWidth="1"/>
    <col min="4645" max="4645" width="8.26953125" style="105" customWidth="1"/>
    <col min="4646" max="4646" width="1.6328125" style="105" customWidth="1"/>
    <col min="4647" max="4651" width="9" style="105"/>
    <col min="4652" max="4652" width="4.26953125" style="105" customWidth="1"/>
    <col min="4653" max="4883" width="9" style="105"/>
    <col min="4884" max="4884" width="3.08984375" style="105" customWidth="1"/>
    <col min="4885" max="4885" width="9" style="105"/>
    <col min="4886" max="4886" width="11" style="105" customWidth="1"/>
    <col min="4887" max="4887" width="8.453125" style="105" customWidth="1"/>
    <col min="4888" max="4888" width="4.36328125" style="105" customWidth="1"/>
    <col min="4889" max="4889" width="8.26953125" style="105" customWidth="1"/>
    <col min="4890" max="4890" width="1.6328125" style="105" customWidth="1"/>
    <col min="4891" max="4891" width="9" style="105"/>
    <col min="4892" max="4892" width="11" style="105" customWidth="1"/>
    <col min="4893" max="4893" width="8.453125" style="105" customWidth="1"/>
    <col min="4894" max="4894" width="4.36328125" style="105" customWidth="1"/>
    <col min="4895" max="4895" width="8.26953125" style="105" customWidth="1"/>
    <col min="4896" max="4896" width="1.6328125" style="105" customWidth="1"/>
    <col min="4897" max="4897" width="9" style="105"/>
    <col min="4898" max="4898" width="11" style="105" customWidth="1"/>
    <col min="4899" max="4899" width="8.453125" style="105" customWidth="1"/>
    <col min="4900" max="4900" width="4.36328125" style="105" customWidth="1"/>
    <col min="4901" max="4901" width="8.26953125" style="105" customWidth="1"/>
    <col min="4902" max="4902" width="1.6328125" style="105" customWidth="1"/>
    <col min="4903" max="4907" width="9" style="105"/>
    <col min="4908" max="4908" width="4.26953125" style="105" customWidth="1"/>
    <col min="4909" max="5139" width="9" style="105"/>
    <col min="5140" max="5140" width="3.08984375" style="105" customWidth="1"/>
    <col min="5141" max="5141" width="9" style="105"/>
    <col min="5142" max="5142" width="11" style="105" customWidth="1"/>
    <col min="5143" max="5143" width="8.453125" style="105" customWidth="1"/>
    <col min="5144" max="5144" width="4.36328125" style="105" customWidth="1"/>
    <col min="5145" max="5145" width="8.26953125" style="105" customWidth="1"/>
    <col min="5146" max="5146" width="1.6328125" style="105" customWidth="1"/>
    <col min="5147" max="5147" width="9" style="105"/>
    <col min="5148" max="5148" width="11" style="105" customWidth="1"/>
    <col min="5149" max="5149" width="8.453125" style="105" customWidth="1"/>
    <col min="5150" max="5150" width="4.36328125" style="105" customWidth="1"/>
    <col min="5151" max="5151" width="8.26953125" style="105" customWidth="1"/>
    <col min="5152" max="5152" width="1.6328125" style="105" customWidth="1"/>
    <col min="5153" max="5153" width="9" style="105"/>
    <col min="5154" max="5154" width="11" style="105" customWidth="1"/>
    <col min="5155" max="5155" width="8.453125" style="105" customWidth="1"/>
    <col min="5156" max="5156" width="4.36328125" style="105" customWidth="1"/>
    <col min="5157" max="5157" width="8.26953125" style="105" customWidth="1"/>
    <col min="5158" max="5158" width="1.6328125" style="105" customWidth="1"/>
    <col min="5159" max="5163" width="9" style="105"/>
    <col min="5164" max="5164" width="4.26953125" style="105" customWidth="1"/>
    <col min="5165" max="5395" width="9" style="105"/>
    <col min="5396" max="5396" width="3.08984375" style="105" customWidth="1"/>
    <col min="5397" max="5397" width="9" style="105"/>
    <col min="5398" max="5398" width="11" style="105" customWidth="1"/>
    <col min="5399" max="5399" width="8.453125" style="105" customWidth="1"/>
    <col min="5400" max="5400" width="4.36328125" style="105" customWidth="1"/>
    <col min="5401" max="5401" width="8.26953125" style="105" customWidth="1"/>
    <col min="5402" max="5402" width="1.6328125" style="105" customWidth="1"/>
    <col min="5403" max="5403" width="9" style="105"/>
    <col min="5404" max="5404" width="11" style="105" customWidth="1"/>
    <col min="5405" max="5405" width="8.453125" style="105" customWidth="1"/>
    <col min="5406" max="5406" width="4.36328125" style="105" customWidth="1"/>
    <col min="5407" max="5407" width="8.26953125" style="105" customWidth="1"/>
    <col min="5408" max="5408" width="1.6328125" style="105" customWidth="1"/>
    <col min="5409" max="5409" width="9" style="105"/>
    <col min="5410" max="5410" width="11" style="105" customWidth="1"/>
    <col min="5411" max="5411" width="8.453125" style="105" customWidth="1"/>
    <col min="5412" max="5412" width="4.36328125" style="105" customWidth="1"/>
    <col min="5413" max="5413" width="8.26953125" style="105" customWidth="1"/>
    <col min="5414" max="5414" width="1.6328125" style="105" customWidth="1"/>
    <col min="5415" max="5419" width="9" style="105"/>
    <col min="5420" max="5420" width="4.26953125" style="105" customWidth="1"/>
    <col min="5421" max="5651" width="9" style="105"/>
    <col min="5652" max="5652" width="3.08984375" style="105" customWidth="1"/>
    <col min="5653" max="5653" width="9" style="105"/>
    <col min="5654" max="5654" width="11" style="105" customWidth="1"/>
    <col min="5655" max="5655" width="8.453125" style="105" customWidth="1"/>
    <col min="5656" max="5656" width="4.36328125" style="105" customWidth="1"/>
    <col min="5657" max="5657" width="8.26953125" style="105" customWidth="1"/>
    <col min="5658" max="5658" width="1.6328125" style="105" customWidth="1"/>
    <col min="5659" max="5659" width="9" style="105"/>
    <col min="5660" max="5660" width="11" style="105" customWidth="1"/>
    <col min="5661" max="5661" width="8.453125" style="105" customWidth="1"/>
    <col min="5662" max="5662" width="4.36328125" style="105" customWidth="1"/>
    <col min="5663" max="5663" width="8.26953125" style="105" customWidth="1"/>
    <col min="5664" max="5664" width="1.6328125" style="105" customWidth="1"/>
    <col min="5665" max="5665" width="9" style="105"/>
    <col min="5666" max="5666" width="11" style="105" customWidth="1"/>
    <col min="5667" max="5667" width="8.453125" style="105" customWidth="1"/>
    <col min="5668" max="5668" width="4.36328125" style="105" customWidth="1"/>
    <col min="5669" max="5669" width="8.26953125" style="105" customWidth="1"/>
    <col min="5670" max="5670" width="1.6328125" style="105" customWidth="1"/>
    <col min="5671" max="5675" width="9" style="105"/>
    <col min="5676" max="5676" width="4.26953125" style="105" customWidth="1"/>
    <col min="5677" max="5907" width="9" style="105"/>
    <col min="5908" max="5908" width="3.08984375" style="105" customWidth="1"/>
    <col min="5909" max="5909" width="9" style="105"/>
    <col min="5910" max="5910" width="11" style="105" customWidth="1"/>
    <col min="5911" max="5911" width="8.453125" style="105" customWidth="1"/>
    <col min="5912" max="5912" width="4.36328125" style="105" customWidth="1"/>
    <col min="5913" max="5913" width="8.26953125" style="105" customWidth="1"/>
    <col min="5914" max="5914" width="1.6328125" style="105" customWidth="1"/>
    <col min="5915" max="5915" width="9" style="105"/>
    <col min="5916" max="5916" width="11" style="105" customWidth="1"/>
    <col min="5917" max="5917" width="8.453125" style="105" customWidth="1"/>
    <col min="5918" max="5918" width="4.36328125" style="105" customWidth="1"/>
    <col min="5919" max="5919" width="8.26953125" style="105" customWidth="1"/>
    <col min="5920" max="5920" width="1.6328125" style="105" customWidth="1"/>
    <col min="5921" max="5921" width="9" style="105"/>
    <col min="5922" max="5922" width="11" style="105" customWidth="1"/>
    <col min="5923" max="5923" width="8.453125" style="105" customWidth="1"/>
    <col min="5924" max="5924" width="4.36328125" style="105" customWidth="1"/>
    <col min="5925" max="5925" width="8.26953125" style="105" customWidth="1"/>
    <col min="5926" max="5926" width="1.6328125" style="105" customWidth="1"/>
    <col min="5927" max="5931" width="9" style="105"/>
    <col min="5932" max="5932" width="4.26953125" style="105" customWidth="1"/>
    <col min="5933" max="6163" width="9" style="105"/>
    <col min="6164" max="6164" width="3.08984375" style="105" customWidth="1"/>
    <col min="6165" max="6165" width="9" style="105"/>
    <col min="6166" max="6166" width="11" style="105" customWidth="1"/>
    <col min="6167" max="6167" width="8.453125" style="105" customWidth="1"/>
    <col min="6168" max="6168" width="4.36328125" style="105" customWidth="1"/>
    <col min="6169" max="6169" width="8.26953125" style="105" customWidth="1"/>
    <col min="6170" max="6170" width="1.6328125" style="105" customWidth="1"/>
    <col min="6171" max="6171" width="9" style="105"/>
    <col min="6172" max="6172" width="11" style="105" customWidth="1"/>
    <col min="6173" max="6173" width="8.453125" style="105" customWidth="1"/>
    <col min="6174" max="6174" width="4.36328125" style="105" customWidth="1"/>
    <col min="6175" max="6175" width="8.26953125" style="105" customWidth="1"/>
    <col min="6176" max="6176" width="1.6328125" style="105" customWidth="1"/>
    <col min="6177" max="6177" width="9" style="105"/>
    <col min="6178" max="6178" width="11" style="105" customWidth="1"/>
    <col min="6179" max="6179" width="8.453125" style="105" customWidth="1"/>
    <col min="6180" max="6180" width="4.36328125" style="105" customWidth="1"/>
    <col min="6181" max="6181" width="8.26953125" style="105" customWidth="1"/>
    <col min="6182" max="6182" width="1.6328125" style="105" customWidth="1"/>
    <col min="6183" max="6187" width="9" style="105"/>
    <col min="6188" max="6188" width="4.26953125" style="105" customWidth="1"/>
    <col min="6189" max="6419" width="9" style="105"/>
    <col min="6420" max="6420" width="3.08984375" style="105" customWidth="1"/>
    <col min="6421" max="6421" width="9" style="105"/>
    <col min="6422" max="6422" width="11" style="105" customWidth="1"/>
    <col min="6423" max="6423" width="8.453125" style="105" customWidth="1"/>
    <col min="6424" max="6424" width="4.36328125" style="105" customWidth="1"/>
    <col min="6425" max="6425" width="8.26953125" style="105" customWidth="1"/>
    <col min="6426" max="6426" width="1.6328125" style="105" customWidth="1"/>
    <col min="6427" max="6427" width="9" style="105"/>
    <col min="6428" max="6428" width="11" style="105" customWidth="1"/>
    <col min="6429" max="6429" width="8.453125" style="105" customWidth="1"/>
    <col min="6430" max="6430" width="4.36328125" style="105" customWidth="1"/>
    <col min="6431" max="6431" width="8.26953125" style="105" customWidth="1"/>
    <col min="6432" max="6432" width="1.6328125" style="105" customWidth="1"/>
    <col min="6433" max="6433" width="9" style="105"/>
    <col min="6434" max="6434" width="11" style="105" customWidth="1"/>
    <col min="6435" max="6435" width="8.453125" style="105" customWidth="1"/>
    <col min="6436" max="6436" width="4.36328125" style="105" customWidth="1"/>
    <col min="6437" max="6437" width="8.26953125" style="105" customWidth="1"/>
    <col min="6438" max="6438" width="1.6328125" style="105" customWidth="1"/>
    <col min="6439" max="6443" width="9" style="105"/>
    <col min="6444" max="6444" width="4.26953125" style="105" customWidth="1"/>
    <col min="6445" max="6675" width="9" style="105"/>
    <col min="6676" max="6676" width="3.08984375" style="105" customWidth="1"/>
    <col min="6677" max="6677" width="9" style="105"/>
    <col min="6678" max="6678" width="11" style="105" customWidth="1"/>
    <col min="6679" max="6679" width="8.453125" style="105" customWidth="1"/>
    <col min="6680" max="6680" width="4.36328125" style="105" customWidth="1"/>
    <col min="6681" max="6681" width="8.26953125" style="105" customWidth="1"/>
    <col min="6682" max="6682" width="1.6328125" style="105" customWidth="1"/>
    <col min="6683" max="6683" width="9" style="105"/>
    <col min="6684" max="6684" width="11" style="105" customWidth="1"/>
    <col min="6685" max="6685" width="8.453125" style="105" customWidth="1"/>
    <col min="6686" max="6686" width="4.36328125" style="105" customWidth="1"/>
    <col min="6687" max="6687" width="8.26953125" style="105" customWidth="1"/>
    <col min="6688" max="6688" width="1.6328125" style="105" customWidth="1"/>
    <col min="6689" max="6689" width="9" style="105"/>
    <col min="6690" max="6690" width="11" style="105" customWidth="1"/>
    <col min="6691" max="6691" width="8.453125" style="105" customWidth="1"/>
    <col min="6692" max="6692" width="4.36328125" style="105" customWidth="1"/>
    <col min="6693" max="6693" width="8.26953125" style="105" customWidth="1"/>
    <col min="6694" max="6694" width="1.6328125" style="105" customWidth="1"/>
    <col min="6695" max="6699" width="9" style="105"/>
    <col min="6700" max="6700" width="4.26953125" style="105" customWidth="1"/>
    <col min="6701" max="6931" width="9" style="105"/>
    <col min="6932" max="6932" width="3.08984375" style="105" customWidth="1"/>
    <col min="6933" max="6933" width="9" style="105"/>
    <col min="6934" max="6934" width="11" style="105" customWidth="1"/>
    <col min="6935" max="6935" width="8.453125" style="105" customWidth="1"/>
    <col min="6936" max="6936" width="4.36328125" style="105" customWidth="1"/>
    <col min="6937" max="6937" width="8.26953125" style="105" customWidth="1"/>
    <col min="6938" max="6938" width="1.6328125" style="105" customWidth="1"/>
    <col min="6939" max="6939" width="9" style="105"/>
    <col min="6940" max="6940" width="11" style="105" customWidth="1"/>
    <col min="6941" max="6941" width="8.453125" style="105" customWidth="1"/>
    <col min="6942" max="6942" width="4.36328125" style="105" customWidth="1"/>
    <col min="6943" max="6943" width="8.26953125" style="105" customWidth="1"/>
    <col min="6944" max="6944" width="1.6328125" style="105" customWidth="1"/>
    <col min="6945" max="6945" width="9" style="105"/>
    <col min="6946" max="6946" width="11" style="105" customWidth="1"/>
    <col min="6947" max="6947" width="8.453125" style="105" customWidth="1"/>
    <col min="6948" max="6948" width="4.36328125" style="105" customWidth="1"/>
    <col min="6949" max="6949" width="8.26953125" style="105" customWidth="1"/>
    <col min="6950" max="6950" width="1.6328125" style="105" customWidth="1"/>
    <col min="6951" max="6955" width="9" style="105"/>
    <col min="6956" max="6956" width="4.26953125" style="105" customWidth="1"/>
    <col min="6957" max="7187" width="9" style="105"/>
    <col min="7188" max="7188" width="3.08984375" style="105" customWidth="1"/>
    <col min="7189" max="7189" width="9" style="105"/>
    <col min="7190" max="7190" width="11" style="105" customWidth="1"/>
    <col min="7191" max="7191" width="8.453125" style="105" customWidth="1"/>
    <col min="7192" max="7192" width="4.36328125" style="105" customWidth="1"/>
    <col min="7193" max="7193" width="8.26953125" style="105" customWidth="1"/>
    <col min="7194" max="7194" width="1.6328125" style="105" customWidth="1"/>
    <col min="7195" max="7195" width="9" style="105"/>
    <col min="7196" max="7196" width="11" style="105" customWidth="1"/>
    <col min="7197" max="7197" width="8.453125" style="105" customWidth="1"/>
    <col min="7198" max="7198" width="4.36328125" style="105" customWidth="1"/>
    <col min="7199" max="7199" width="8.26953125" style="105" customWidth="1"/>
    <col min="7200" max="7200" width="1.6328125" style="105" customWidth="1"/>
    <col min="7201" max="7201" width="9" style="105"/>
    <col min="7202" max="7202" width="11" style="105" customWidth="1"/>
    <col min="7203" max="7203" width="8.453125" style="105" customWidth="1"/>
    <col min="7204" max="7204" width="4.36328125" style="105" customWidth="1"/>
    <col min="7205" max="7205" width="8.26953125" style="105" customWidth="1"/>
    <col min="7206" max="7206" width="1.6328125" style="105" customWidth="1"/>
    <col min="7207" max="7211" width="9" style="105"/>
    <col min="7212" max="7212" width="4.26953125" style="105" customWidth="1"/>
    <col min="7213" max="7443" width="9" style="105"/>
    <col min="7444" max="7444" width="3.08984375" style="105" customWidth="1"/>
    <col min="7445" max="7445" width="9" style="105"/>
    <col min="7446" max="7446" width="11" style="105" customWidth="1"/>
    <col min="7447" max="7447" width="8.453125" style="105" customWidth="1"/>
    <col min="7448" max="7448" width="4.36328125" style="105" customWidth="1"/>
    <col min="7449" max="7449" width="8.26953125" style="105" customWidth="1"/>
    <col min="7450" max="7450" width="1.6328125" style="105" customWidth="1"/>
    <col min="7451" max="7451" width="9" style="105"/>
    <col min="7452" max="7452" width="11" style="105" customWidth="1"/>
    <col min="7453" max="7453" width="8.453125" style="105" customWidth="1"/>
    <col min="7454" max="7454" width="4.36328125" style="105" customWidth="1"/>
    <col min="7455" max="7455" width="8.26953125" style="105" customWidth="1"/>
    <col min="7456" max="7456" width="1.6328125" style="105" customWidth="1"/>
    <col min="7457" max="7457" width="9" style="105"/>
    <col min="7458" max="7458" width="11" style="105" customWidth="1"/>
    <col min="7459" max="7459" width="8.453125" style="105" customWidth="1"/>
    <col min="7460" max="7460" width="4.36328125" style="105" customWidth="1"/>
    <col min="7461" max="7461" width="8.26953125" style="105" customWidth="1"/>
    <col min="7462" max="7462" width="1.6328125" style="105" customWidth="1"/>
    <col min="7463" max="7467" width="9" style="105"/>
    <col min="7468" max="7468" width="4.26953125" style="105" customWidth="1"/>
    <col min="7469" max="7699" width="9" style="105"/>
    <col min="7700" max="7700" width="3.08984375" style="105" customWidth="1"/>
    <col min="7701" max="7701" width="9" style="105"/>
    <col min="7702" max="7702" width="11" style="105" customWidth="1"/>
    <col min="7703" max="7703" width="8.453125" style="105" customWidth="1"/>
    <col min="7704" max="7704" width="4.36328125" style="105" customWidth="1"/>
    <col min="7705" max="7705" width="8.26953125" style="105" customWidth="1"/>
    <col min="7706" max="7706" width="1.6328125" style="105" customWidth="1"/>
    <col min="7707" max="7707" width="9" style="105"/>
    <col min="7708" max="7708" width="11" style="105" customWidth="1"/>
    <col min="7709" max="7709" width="8.453125" style="105" customWidth="1"/>
    <col min="7710" max="7710" width="4.36328125" style="105" customWidth="1"/>
    <col min="7711" max="7711" width="8.26953125" style="105" customWidth="1"/>
    <col min="7712" max="7712" width="1.6328125" style="105" customWidth="1"/>
    <col min="7713" max="7713" width="9" style="105"/>
    <col min="7714" max="7714" width="11" style="105" customWidth="1"/>
    <col min="7715" max="7715" width="8.453125" style="105" customWidth="1"/>
    <col min="7716" max="7716" width="4.36328125" style="105" customWidth="1"/>
    <col min="7717" max="7717" width="8.26953125" style="105" customWidth="1"/>
    <col min="7718" max="7718" width="1.6328125" style="105" customWidth="1"/>
    <col min="7719" max="7723" width="9" style="105"/>
    <col min="7724" max="7724" width="4.26953125" style="105" customWidth="1"/>
    <col min="7725" max="7955" width="9" style="105"/>
    <col min="7956" max="7956" width="3.08984375" style="105" customWidth="1"/>
    <col min="7957" max="7957" width="9" style="105"/>
    <col min="7958" max="7958" width="11" style="105" customWidth="1"/>
    <col min="7959" max="7959" width="8.453125" style="105" customWidth="1"/>
    <col min="7960" max="7960" width="4.36328125" style="105" customWidth="1"/>
    <col min="7961" max="7961" width="8.26953125" style="105" customWidth="1"/>
    <col min="7962" max="7962" width="1.6328125" style="105" customWidth="1"/>
    <col min="7963" max="7963" width="9" style="105"/>
    <col min="7964" max="7964" width="11" style="105" customWidth="1"/>
    <col min="7965" max="7965" width="8.453125" style="105" customWidth="1"/>
    <col min="7966" max="7966" width="4.36328125" style="105" customWidth="1"/>
    <col min="7967" max="7967" width="8.26953125" style="105" customWidth="1"/>
    <col min="7968" max="7968" width="1.6328125" style="105" customWidth="1"/>
    <col min="7969" max="7969" width="9" style="105"/>
    <col min="7970" max="7970" width="11" style="105" customWidth="1"/>
    <col min="7971" max="7971" width="8.453125" style="105" customWidth="1"/>
    <col min="7972" max="7972" width="4.36328125" style="105" customWidth="1"/>
    <col min="7973" max="7973" width="8.26953125" style="105" customWidth="1"/>
    <col min="7974" max="7974" width="1.6328125" style="105" customWidth="1"/>
    <col min="7975" max="7979" width="9" style="105"/>
    <col min="7980" max="7980" width="4.26953125" style="105" customWidth="1"/>
    <col min="7981" max="8211" width="9" style="105"/>
    <col min="8212" max="8212" width="3.08984375" style="105" customWidth="1"/>
    <col min="8213" max="8213" width="9" style="105"/>
    <col min="8214" max="8214" width="11" style="105" customWidth="1"/>
    <col min="8215" max="8215" width="8.453125" style="105" customWidth="1"/>
    <col min="8216" max="8216" width="4.36328125" style="105" customWidth="1"/>
    <col min="8217" max="8217" width="8.26953125" style="105" customWidth="1"/>
    <col min="8218" max="8218" width="1.6328125" style="105" customWidth="1"/>
    <col min="8219" max="8219" width="9" style="105"/>
    <col min="8220" max="8220" width="11" style="105" customWidth="1"/>
    <col min="8221" max="8221" width="8.453125" style="105" customWidth="1"/>
    <col min="8222" max="8222" width="4.36328125" style="105" customWidth="1"/>
    <col min="8223" max="8223" width="8.26953125" style="105" customWidth="1"/>
    <col min="8224" max="8224" width="1.6328125" style="105" customWidth="1"/>
    <col min="8225" max="8225" width="9" style="105"/>
    <col min="8226" max="8226" width="11" style="105" customWidth="1"/>
    <col min="8227" max="8227" width="8.453125" style="105" customWidth="1"/>
    <col min="8228" max="8228" width="4.36328125" style="105" customWidth="1"/>
    <col min="8229" max="8229" width="8.26953125" style="105" customWidth="1"/>
    <col min="8230" max="8230" width="1.6328125" style="105" customWidth="1"/>
    <col min="8231" max="8235" width="9" style="105"/>
    <col min="8236" max="8236" width="4.26953125" style="105" customWidth="1"/>
    <col min="8237" max="8467" width="9" style="105"/>
    <col min="8468" max="8468" width="3.08984375" style="105" customWidth="1"/>
    <col min="8469" max="8469" width="9" style="105"/>
    <col min="8470" max="8470" width="11" style="105" customWidth="1"/>
    <col min="8471" max="8471" width="8.453125" style="105" customWidth="1"/>
    <col min="8472" max="8472" width="4.36328125" style="105" customWidth="1"/>
    <col min="8473" max="8473" width="8.26953125" style="105" customWidth="1"/>
    <col min="8474" max="8474" width="1.6328125" style="105" customWidth="1"/>
    <col min="8475" max="8475" width="9" style="105"/>
    <col min="8476" max="8476" width="11" style="105" customWidth="1"/>
    <col min="8477" max="8477" width="8.453125" style="105" customWidth="1"/>
    <col min="8478" max="8478" width="4.36328125" style="105" customWidth="1"/>
    <col min="8479" max="8479" width="8.26953125" style="105" customWidth="1"/>
    <col min="8480" max="8480" width="1.6328125" style="105" customWidth="1"/>
    <col min="8481" max="8481" width="9" style="105"/>
    <col min="8482" max="8482" width="11" style="105" customWidth="1"/>
    <col min="8483" max="8483" width="8.453125" style="105" customWidth="1"/>
    <col min="8484" max="8484" width="4.36328125" style="105" customWidth="1"/>
    <col min="8485" max="8485" width="8.26953125" style="105" customWidth="1"/>
    <col min="8486" max="8486" width="1.6328125" style="105" customWidth="1"/>
    <col min="8487" max="8491" width="9" style="105"/>
    <col min="8492" max="8492" width="4.26953125" style="105" customWidth="1"/>
    <col min="8493" max="8723" width="9" style="105"/>
    <col min="8724" max="8724" width="3.08984375" style="105" customWidth="1"/>
    <col min="8725" max="8725" width="9" style="105"/>
    <col min="8726" max="8726" width="11" style="105" customWidth="1"/>
    <col min="8727" max="8727" width="8.453125" style="105" customWidth="1"/>
    <col min="8728" max="8728" width="4.36328125" style="105" customWidth="1"/>
    <col min="8729" max="8729" width="8.26953125" style="105" customWidth="1"/>
    <col min="8730" max="8730" width="1.6328125" style="105" customWidth="1"/>
    <col min="8731" max="8731" width="9" style="105"/>
    <col min="8732" max="8732" width="11" style="105" customWidth="1"/>
    <col min="8733" max="8733" width="8.453125" style="105" customWidth="1"/>
    <col min="8734" max="8734" width="4.36328125" style="105" customWidth="1"/>
    <col min="8735" max="8735" width="8.26953125" style="105" customWidth="1"/>
    <col min="8736" max="8736" width="1.6328125" style="105" customWidth="1"/>
    <col min="8737" max="8737" width="9" style="105"/>
    <col min="8738" max="8738" width="11" style="105" customWidth="1"/>
    <col min="8739" max="8739" width="8.453125" style="105" customWidth="1"/>
    <col min="8740" max="8740" width="4.36328125" style="105" customWidth="1"/>
    <col min="8741" max="8741" width="8.26953125" style="105" customWidth="1"/>
    <col min="8742" max="8742" width="1.6328125" style="105" customWidth="1"/>
    <col min="8743" max="8747" width="9" style="105"/>
    <col min="8748" max="8748" width="4.26953125" style="105" customWidth="1"/>
    <col min="8749" max="8979" width="9" style="105"/>
    <col min="8980" max="8980" width="3.08984375" style="105" customWidth="1"/>
    <col min="8981" max="8981" width="9" style="105"/>
    <col min="8982" max="8982" width="11" style="105" customWidth="1"/>
    <col min="8983" max="8983" width="8.453125" style="105" customWidth="1"/>
    <col min="8984" max="8984" width="4.36328125" style="105" customWidth="1"/>
    <col min="8985" max="8985" width="8.26953125" style="105" customWidth="1"/>
    <col min="8986" max="8986" width="1.6328125" style="105" customWidth="1"/>
    <col min="8987" max="8987" width="9" style="105"/>
    <col min="8988" max="8988" width="11" style="105" customWidth="1"/>
    <col min="8989" max="8989" width="8.453125" style="105" customWidth="1"/>
    <col min="8990" max="8990" width="4.36328125" style="105" customWidth="1"/>
    <col min="8991" max="8991" width="8.26953125" style="105" customWidth="1"/>
    <col min="8992" max="8992" width="1.6328125" style="105" customWidth="1"/>
    <col min="8993" max="8993" width="9" style="105"/>
    <col min="8994" max="8994" width="11" style="105" customWidth="1"/>
    <col min="8995" max="8995" width="8.453125" style="105" customWidth="1"/>
    <col min="8996" max="8996" width="4.36328125" style="105" customWidth="1"/>
    <col min="8997" max="8997" width="8.26953125" style="105" customWidth="1"/>
    <col min="8998" max="8998" width="1.6328125" style="105" customWidth="1"/>
    <col min="8999" max="9003" width="9" style="105"/>
    <col min="9004" max="9004" width="4.26953125" style="105" customWidth="1"/>
    <col min="9005" max="9235" width="9" style="105"/>
    <col min="9236" max="9236" width="3.08984375" style="105" customWidth="1"/>
    <col min="9237" max="9237" width="9" style="105"/>
    <col min="9238" max="9238" width="11" style="105" customWidth="1"/>
    <col min="9239" max="9239" width="8.453125" style="105" customWidth="1"/>
    <col min="9240" max="9240" width="4.36328125" style="105" customWidth="1"/>
    <col min="9241" max="9241" width="8.26953125" style="105" customWidth="1"/>
    <col min="9242" max="9242" width="1.6328125" style="105" customWidth="1"/>
    <col min="9243" max="9243" width="9" style="105"/>
    <col min="9244" max="9244" width="11" style="105" customWidth="1"/>
    <col min="9245" max="9245" width="8.453125" style="105" customWidth="1"/>
    <col min="9246" max="9246" width="4.36328125" style="105" customWidth="1"/>
    <col min="9247" max="9247" width="8.26953125" style="105" customWidth="1"/>
    <col min="9248" max="9248" width="1.6328125" style="105" customWidth="1"/>
    <col min="9249" max="9249" width="9" style="105"/>
    <col min="9250" max="9250" width="11" style="105" customWidth="1"/>
    <col min="9251" max="9251" width="8.453125" style="105" customWidth="1"/>
    <col min="9252" max="9252" width="4.36328125" style="105" customWidth="1"/>
    <col min="9253" max="9253" width="8.26953125" style="105" customWidth="1"/>
    <col min="9254" max="9254" width="1.6328125" style="105" customWidth="1"/>
    <col min="9255" max="9259" width="9" style="105"/>
    <col min="9260" max="9260" width="4.26953125" style="105" customWidth="1"/>
    <col min="9261" max="9491" width="9" style="105"/>
    <col min="9492" max="9492" width="3.08984375" style="105" customWidth="1"/>
    <col min="9493" max="9493" width="9" style="105"/>
    <col min="9494" max="9494" width="11" style="105" customWidth="1"/>
    <col min="9495" max="9495" width="8.453125" style="105" customWidth="1"/>
    <col min="9496" max="9496" width="4.36328125" style="105" customWidth="1"/>
    <col min="9497" max="9497" width="8.26953125" style="105" customWidth="1"/>
    <col min="9498" max="9498" width="1.6328125" style="105" customWidth="1"/>
    <col min="9499" max="9499" width="9" style="105"/>
    <col min="9500" max="9500" width="11" style="105" customWidth="1"/>
    <col min="9501" max="9501" width="8.453125" style="105" customWidth="1"/>
    <col min="9502" max="9502" width="4.36328125" style="105" customWidth="1"/>
    <col min="9503" max="9503" width="8.26953125" style="105" customWidth="1"/>
    <col min="9504" max="9504" width="1.6328125" style="105" customWidth="1"/>
    <col min="9505" max="9505" width="9" style="105"/>
    <col min="9506" max="9506" width="11" style="105" customWidth="1"/>
    <col min="9507" max="9507" width="8.453125" style="105" customWidth="1"/>
    <col min="9508" max="9508" width="4.36328125" style="105" customWidth="1"/>
    <col min="9509" max="9509" width="8.26953125" style="105" customWidth="1"/>
    <col min="9510" max="9510" width="1.6328125" style="105" customWidth="1"/>
    <col min="9511" max="9515" width="9" style="105"/>
    <col min="9516" max="9516" width="4.26953125" style="105" customWidth="1"/>
    <col min="9517" max="9747" width="9" style="105"/>
    <col min="9748" max="9748" width="3.08984375" style="105" customWidth="1"/>
    <col min="9749" max="9749" width="9" style="105"/>
    <col min="9750" max="9750" width="11" style="105" customWidth="1"/>
    <col min="9751" max="9751" width="8.453125" style="105" customWidth="1"/>
    <col min="9752" max="9752" width="4.36328125" style="105" customWidth="1"/>
    <col min="9753" max="9753" width="8.26953125" style="105" customWidth="1"/>
    <col min="9754" max="9754" width="1.6328125" style="105" customWidth="1"/>
    <col min="9755" max="9755" width="9" style="105"/>
    <col min="9756" max="9756" width="11" style="105" customWidth="1"/>
    <col min="9757" max="9757" width="8.453125" style="105" customWidth="1"/>
    <col min="9758" max="9758" width="4.36328125" style="105" customWidth="1"/>
    <col min="9759" max="9759" width="8.26953125" style="105" customWidth="1"/>
    <col min="9760" max="9760" width="1.6328125" style="105" customWidth="1"/>
    <col min="9761" max="9761" width="9" style="105"/>
    <col min="9762" max="9762" width="11" style="105" customWidth="1"/>
    <col min="9763" max="9763" width="8.453125" style="105" customWidth="1"/>
    <col min="9764" max="9764" width="4.36328125" style="105" customWidth="1"/>
    <col min="9765" max="9765" width="8.26953125" style="105" customWidth="1"/>
    <col min="9766" max="9766" width="1.6328125" style="105" customWidth="1"/>
    <col min="9767" max="9771" width="9" style="105"/>
    <col min="9772" max="9772" width="4.26953125" style="105" customWidth="1"/>
    <col min="9773" max="10003" width="9" style="105"/>
    <col min="10004" max="10004" width="3.08984375" style="105" customWidth="1"/>
    <col min="10005" max="10005" width="9" style="105"/>
    <col min="10006" max="10006" width="11" style="105" customWidth="1"/>
    <col min="10007" max="10007" width="8.453125" style="105" customWidth="1"/>
    <col min="10008" max="10008" width="4.36328125" style="105" customWidth="1"/>
    <col min="10009" max="10009" width="8.26953125" style="105" customWidth="1"/>
    <col min="10010" max="10010" width="1.6328125" style="105" customWidth="1"/>
    <col min="10011" max="10011" width="9" style="105"/>
    <col min="10012" max="10012" width="11" style="105" customWidth="1"/>
    <col min="10013" max="10013" width="8.453125" style="105" customWidth="1"/>
    <col min="10014" max="10014" width="4.36328125" style="105" customWidth="1"/>
    <col min="10015" max="10015" width="8.26953125" style="105" customWidth="1"/>
    <col min="10016" max="10016" width="1.6328125" style="105" customWidth="1"/>
    <col min="10017" max="10017" width="9" style="105"/>
    <col min="10018" max="10018" width="11" style="105" customWidth="1"/>
    <col min="10019" max="10019" width="8.453125" style="105" customWidth="1"/>
    <col min="10020" max="10020" width="4.36328125" style="105" customWidth="1"/>
    <col min="10021" max="10021" width="8.26953125" style="105" customWidth="1"/>
    <col min="10022" max="10022" width="1.6328125" style="105" customWidth="1"/>
    <col min="10023" max="10027" width="9" style="105"/>
    <col min="10028" max="10028" width="4.26953125" style="105" customWidth="1"/>
    <col min="10029" max="10259" width="9" style="105"/>
    <col min="10260" max="10260" width="3.08984375" style="105" customWidth="1"/>
    <col min="10261" max="10261" width="9" style="105"/>
    <col min="10262" max="10262" width="11" style="105" customWidth="1"/>
    <col min="10263" max="10263" width="8.453125" style="105" customWidth="1"/>
    <col min="10264" max="10264" width="4.36328125" style="105" customWidth="1"/>
    <col min="10265" max="10265" width="8.26953125" style="105" customWidth="1"/>
    <col min="10266" max="10266" width="1.6328125" style="105" customWidth="1"/>
    <col min="10267" max="10267" width="9" style="105"/>
    <col min="10268" max="10268" width="11" style="105" customWidth="1"/>
    <col min="10269" max="10269" width="8.453125" style="105" customWidth="1"/>
    <col min="10270" max="10270" width="4.36328125" style="105" customWidth="1"/>
    <col min="10271" max="10271" width="8.26953125" style="105" customWidth="1"/>
    <col min="10272" max="10272" width="1.6328125" style="105" customWidth="1"/>
    <col min="10273" max="10273" width="9" style="105"/>
    <col min="10274" max="10274" width="11" style="105" customWidth="1"/>
    <col min="10275" max="10275" width="8.453125" style="105" customWidth="1"/>
    <col min="10276" max="10276" width="4.36328125" style="105" customWidth="1"/>
    <col min="10277" max="10277" width="8.26953125" style="105" customWidth="1"/>
    <col min="10278" max="10278" width="1.6328125" style="105" customWidth="1"/>
    <col min="10279" max="10283" width="9" style="105"/>
    <col min="10284" max="10284" width="4.26953125" style="105" customWidth="1"/>
    <col min="10285" max="10515" width="9" style="105"/>
    <col min="10516" max="10516" width="3.08984375" style="105" customWidth="1"/>
    <col min="10517" max="10517" width="9" style="105"/>
    <col min="10518" max="10518" width="11" style="105" customWidth="1"/>
    <col min="10519" max="10519" width="8.453125" style="105" customWidth="1"/>
    <col min="10520" max="10520" width="4.36328125" style="105" customWidth="1"/>
    <col min="10521" max="10521" width="8.26953125" style="105" customWidth="1"/>
    <col min="10522" max="10522" width="1.6328125" style="105" customWidth="1"/>
    <col min="10523" max="10523" width="9" style="105"/>
    <col min="10524" max="10524" width="11" style="105" customWidth="1"/>
    <col min="10525" max="10525" width="8.453125" style="105" customWidth="1"/>
    <col min="10526" max="10526" width="4.36328125" style="105" customWidth="1"/>
    <col min="10527" max="10527" width="8.26953125" style="105" customWidth="1"/>
    <col min="10528" max="10528" width="1.6328125" style="105" customWidth="1"/>
    <col min="10529" max="10529" width="9" style="105"/>
    <col min="10530" max="10530" width="11" style="105" customWidth="1"/>
    <col min="10531" max="10531" width="8.453125" style="105" customWidth="1"/>
    <col min="10532" max="10532" width="4.36328125" style="105" customWidth="1"/>
    <col min="10533" max="10533" width="8.26953125" style="105" customWidth="1"/>
    <col min="10534" max="10534" width="1.6328125" style="105" customWidth="1"/>
    <col min="10535" max="10539" width="9" style="105"/>
    <col min="10540" max="10540" width="4.26953125" style="105" customWidth="1"/>
    <col min="10541" max="10771" width="9" style="105"/>
    <col min="10772" max="10772" width="3.08984375" style="105" customWidth="1"/>
    <col min="10773" max="10773" width="9" style="105"/>
    <col min="10774" max="10774" width="11" style="105" customWidth="1"/>
    <col min="10775" max="10775" width="8.453125" style="105" customWidth="1"/>
    <col min="10776" max="10776" width="4.36328125" style="105" customWidth="1"/>
    <col min="10777" max="10777" width="8.26953125" style="105" customWidth="1"/>
    <col min="10778" max="10778" width="1.6328125" style="105" customWidth="1"/>
    <col min="10779" max="10779" width="9" style="105"/>
    <col min="10780" max="10780" width="11" style="105" customWidth="1"/>
    <col min="10781" max="10781" width="8.453125" style="105" customWidth="1"/>
    <col min="10782" max="10782" width="4.36328125" style="105" customWidth="1"/>
    <col min="10783" max="10783" width="8.26953125" style="105" customWidth="1"/>
    <col min="10784" max="10784" width="1.6328125" style="105" customWidth="1"/>
    <col min="10785" max="10785" width="9" style="105"/>
    <col min="10786" max="10786" width="11" style="105" customWidth="1"/>
    <col min="10787" max="10787" width="8.453125" style="105" customWidth="1"/>
    <col min="10788" max="10788" width="4.36328125" style="105" customWidth="1"/>
    <col min="10789" max="10789" width="8.26953125" style="105" customWidth="1"/>
    <col min="10790" max="10790" width="1.6328125" style="105" customWidth="1"/>
    <col min="10791" max="10795" width="9" style="105"/>
    <col min="10796" max="10796" width="4.26953125" style="105" customWidth="1"/>
    <col min="10797" max="11027" width="9" style="105"/>
    <col min="11028" max="11028" width="3.08984375" style="105" customWidth="1"/>
    <col min="11029" max="11029" width="9" style="105"/>
    <col min="11030" max="11030" width="11" style="105" customWidth="1"/>
    <col min="11031" max="11031" width="8.453125" style="105" customWidth="1"/>
    <col min="11032" max="11032" width="4.36328125" style="105" customWidth="1"/>
    <col min="11033" max="11033" width="8.26953125" style="105" customWidth="1"/>
    <col min="11034" max="11034" width="1.6328125" style="105" customWidth="1"/>
    <col min="11035" max="11035" width="9" style="105"/>
    <col min="11036" max="11036" width="11" style="105" customWidth="1"/>
    <col min="11037" max="11037" width="8.453125" style="105" customWidth="1"/>
    <col min="11038" max="11038" width="4.36328125" style="105" customWidth="1"/>
    <col min="11039" max="11039" width="8.26953125" style="105" customWidth="1"/>
    <col min="11040" max="11040" width="1.6328125" style="105" customWidth="1"/>
    <col min="11041" max="11041" width="9" style="105"/>
    <col min="11042" max="11042" width="11" style="105" customWidth="1"/>
    <col min="11043" max="11043" width="8.453125" style="105" customWidth="1"/>
    <col min="11044" max="11044" width="4.36328125" style="105" customWidth="1"/>
    <col min="11045" max="11045" width="8.26953125" style="105" customWidth="1"/>
    <col min="11046" max="11046" width="1.6328125" style="105" customWidth="1"/>
    <col min="11047" max="11051" width="9" style="105"/>
    <col min="11052" max="11052" width="4.26953125" style="105" customWidth="1"/>
    <col min="11053" max="11283" width="9" style="105"/>
    <col min="11284" max="11284" width="3.08984375" style="105" customWidth="1"/>
    <col min="11285" max="11285" width="9" style="105"/>
    <col min="11286" max="11286" width="11" style="105" customWidth="1"/>
    <col min="11287" max="11287" width="8.453125" style="105" customWidth="1"/>
    <col min="11288" max="11288" width="4.36328125" style="105" customWidth="1"/>
    <col min="11289" max="11289" width="8.26953125" style="105" customWidth="1"/>
    <col min="11290" max="11290" width="1.6328125" style="105" customWidth="1"/>
    <col min="11291" max="11291" width="9" style="105"/>
    <col min="11292" max="11292" width="11" style="105" customWidth="1"/>
    <col min="11293" max="11293" width="8.453125" style="105" customWidth="1"/>
    <col min="11294" max="11294" width="4.36328125" style="105" customWidth="1"/>
    <col min="11295" max="11295" width="8.26953125" style="105" customWidth="1"/>
    <col min="11296" max="11296" width="1.6328125" style="105" customWidth="1"/>
    <col min="11297" max="11297" width="9" style="105"/>
    <col min="11298" max="11298" width="11" style="105" customWidth="1"/>
    <col min="11299" max="11299" width="8.453125" style="105" customWidth="1"/>
    <col min="11300" max="11300" width="4.36328125" style="105" customWidth="1"/>
    <col min="11301" max="11301" width="8.26953125" style="105" customWidth="1"/>
    <col min="11302" max="11302" width="1.6328125" style="105" customWidth="1"/>
    <col min="11303" max="11307" width="9" style="105"/>
    <col min="11308" max="11308" width="4.26953125" style="105" customWidth="1"/>
    <col min="11309" max="11539" width="9" style="105"/>
    <col min="11540" max="11540" width="3.08984375" style="105" customWidth="1"/>
    <col min="11541" max="11541" width="9" style="105"/>
    <col min="11542" max="11542" width="11" style="105" customWidth="1"/>
    <col min="11543" max="11543" width="8.453125" style="105" customWidth="1"/>
    <col min="11544" max="11544" width="4.36328125" style="105" customWidth="1"/>
    <col min="11545" max="11545" width="8.26953125" style="105" customWidth="1"/>
    <col min="11546" max="11546" width="1.6328125" style="105" customWidth="1"/>
    <col min="11547" max="11547" width="9" style="105"/>
    <col min="11548" max="11548" width="11" style="105" customWidth="1"/>
    <col min="11549" max="11549" width="8.453125" style="105" customWidth="1"/>
    <col min="11550" max="11550" width="4.36328125" style="105" customWidth="1"/>
    <col min="11551" max="11551" width="8.26953125" style="105" customWidth="1"/>
    <col min="11552" max="11552" width="1.6328125" style="105" customWidth="1"/>
    <col min="11553" max="11553" width="9" style="105"/>
    <col min="11554" max="11554" width="11" style="105" customWidth="1"/>
    <col min="11555" max="11555" width="8.453125" style="105" customWidth="1"/>
    <col min="11556" max="11556" width="4.36328125" style="105" customWidth="1"/>
    <col min="11557" max="11557" width="8.26953125" style="105" customWidth="1"/>
    <col min="11558" max="11558" width="1.6328125" style="105" customWidth="1"/>
    <col min="11559" max="11563" width="9" style="105"/>
    <col min="11564" max="11564" width="4.26953125" style="105" customWidth="1"/>
    <col min="11565" max="11795" width="9" style="105"/>
    <col min="11796" max="11796" width="3.08984375" style="105" customWidth="1"/>
    <col min="11797" max="11797" width="9" style="105"/>
    <col min="11798" max="11798" width="11" style="105" customWidth="1"/>
    <col min="11799" max="11799" width="8.453125" style="105" customWidth="1"/>
    <col min="11800" max="11800" width="4.36328125" style="105" customWidth="1"/>
    <col min="11801" max="11801" width="8.26953125" style="105" customWidth="1"/>
    <col min="11802" max="11802" width="1.6328125" style="105" customWidth="1"/>
    <col min="11803" max="11803" width="9" style="105"/>
    <col min="11804" max="11804" width="11" style="105" customWidth="1"/>
    <col min="11805" max="11805" width="8.453125" style="105" customWidth="1"/>
    <col min="11806" max="11806" width="4.36328125" style="105" customWidth="1"/>
    <col min="11807" max="11807" width="8.26953125" style="105" customWidth="1"/>
    <col min="11808" max="11808" width="1.6328125" style="105" customWidth="1"/>
    <col min="11809" max="11809" width="9" style="105"/>
    <col min="11810" max="11810" width="11" style="105" customWidth="1"/>
    <col min="11811" max="11811" width="8.453125" style="105" customWidth="1"/>
    <col min="11812" max="11812" width="4.36328125" style="105" customWidth="1"/>
    <col min="11813" max="11813" width="8.26953125" style="105" customWidth="1"/>
    <col min="11814" max="11814" width="1.6328125" style="105" customWidth="1"/>
    <col min="11815" max="11819" width="9" style="105"/>
    <col min="11820" max="11820" width="4.26953125" style="105" customWidth="1"/>
    <col min="11821" max="12051" width="9" style="105"/>
    <col min="12052" max="12052" width="3.08984375" style="105" customWidth="1"/>
    <col min="12053" max="12053" width="9" style="105"/>
    <col min="12054" max="12054" width="11" style="105" customWidth="1"/>
    <col min="12055" max="12055" width="8.453125" style="105" customWidth="1"/>
    <col min="12056" max="12056" width="4.36328125" style="105" customWidth="1"/>
    <col min="12057" max="12057" width="8.26953125" style="105" customWidth="1"/>
    <col min="12058" max="12058" width="1.6328125" style="105" customWidth="1"/>
    <col min="12059" max="12059" width="9" style="105"/>
    <col min="12060" max="12060" width="11" style="105" customWidth="1"/>
    <col min="12061" max="12061" width="8.453125" style="105" customWidth="1"/>
    <col min="12062" max="12062" width="4.36328125" style="105" customWidth="1"/>
    <col min="12063" max="12063" width="8.26953125" style="105" customWidth="1"/>
    <col min="12064" max="12064" width="1.6328125" style="105" customWidth="1"/>
    <col min="12065" max="12065" width="9" style="105"/>
    <col min="12066" max="12066" width="11" style="105" customWidth="1"/>
    <col min="12067" max="12067" width="8.453125" style="105" customWidth="1"/>
    <col min="12068" max="12068" width="4.36328125" style="105" customWidth="1"/>
    <col min="12069" max="12069" width="8.26953125" style="105" customWidth="1"/>
    <col min="12070" max="12070" width="1.6328125" style="105" customWidth="1"/>
    <col min="12071" max="12075" width="9" style="105"/>
    <col min="12076" max="12076" width="4.26953125" style="105" customWidth="1"/>
    <col min="12077" max="12307" width="9" style="105"/>
    <col min="12308" max="12308" width="3.08984375" style="105" customWidth="1"/>
    <col min="12309" max="12309" width="9" style="105"/>
    <col min="12310" max="12310" width="11" style="105" customWidth="1"/>
    <col min="12311" max="12311" width="8.453125" style="105" customWidth="1"/>
    <col min="12312" max="12312" width="4.36328125" style="105" customWidth="1"/>
    <col min="12313" max="12313" width="8.26953125" style="105" customWidth="1"/>
    <col min="12314" max="12314" width="1.6328125" style="105" customWidth="1"/>
    <col min="12315" max="12315" width="9" style="105"/>
    <col min="12316" max="12316" width="11" style="105" customWidth="1"/>
    <col min="12317" max="12317" width="8.453125" style="105" customWidth="1"/>
    <col min="12318" max="12318" width="4.36328125" style="105" customWidth="1"/>
    <col min="12319" max="12319" width="8.26953125" style="105" customWidth="1"/>
    <col min="12320" max="12320" width="1.6328125" style="105" customWidth="1"/>
    <col min="12321" max="12321" width="9" style="105"/>
    <col min="12322" max="12322" width="11" style="105" customWidth="1"/>
    <col min="12323" max="12323" width="8.453125" style="105" customWidth="1"/>
    <col min="12324" max="12324" width="4.36328125" style="105" customWidth="1"/>
    <col min="12325" max="12325" width="8.26953125" style="105" customWidth="1"/>
    <col min="12326" max="12326" width="1.6328125" style="105" customWidth="1"/>
    <col min="12327" max="12331" width="9" style="105"/>
    <col min="12332" max="12332" width="4.26953125" style="105" customWidth="1"/>
    <col min="12333" max="12563" width="9" style="105"/>
    <col min="12564" max="12564" width="3.08984375" style="105" customWidth="1"/>
    <col min="12565" max="12565" width="9" style="105"/>
    <col min="12566" max="12566" width="11" style="105" customWidth="1"/>
    <col min="12567" max="12567" width="8.453125" style="105" customWidth="1"/>
    <col min="12568" max="12568" width="4.36328125" style="105" customWidth="1"/>
    <col min="12569" max="12569" width="8.26953125" style="105" customWidth="1"/>
    <col min="12570" max="12570" width="1.6328125" style="105" customWidth="1"/>
    <col min="12571" max="12571" width="9" style="105"/>
    <col min="12572" max="12572" width="11" style="105" customWidth="1"/>
    <col min="12573" max="12573" width="8.453125" style="105" customWidth="1"/>
    <col min="12574" max="12574" width="4.36328125" style="105" customWidth="1"/>
    <col min="12575" max="12575" width="8.26953125" style="105" customWidth="1"/>
    <col min="12576" max="12576" width="1.6328125" style="105" customWidth="1"/>
    <col min="12577" max="12577" width="9" style="105"/>
    <col min="12578" max="12578" width="11" style="105" customWidth="1"/>
    <col min="12579" max="12579" width="8.453125" style="105" customWidth="1"/>
    <col min="12580" max="12580" width="4.36328125" style="105" customWidth="1"/>
    <col min="12581" max="12581" width="8.26953125" style="105" customWidth="1"/>
    <col min="12582" max="12582" width="1.6328125" style="105" customWidth="1"/>
    <col min="12583" max="12587" width="9" style="105"/>
    <col min="12588" max="12588" width="4.26953125" style="105" customWidth="1"/>
    <col min="12589" max="12819" width="9" style="105"/>
    <col min="12820" max="12820" width="3.08984375" style="105" customWidth="1"/>
    <col min="12821" max="12821" width="9" style="105"/>
    <col min="12822" max="12822" width="11" style="105" customWidth="1"/>
    <col min="12823" max="12823" width="8.453125" style="105" customWidth="1"/>
    <col min="12824" max="12824" width="4.36328125" style="105" customWidth="1"/>
    <col min="12825" max="12825" width="8.26953125" style="105" customWidth="1"/>
    <col min="12826" max="12826" width="1.6328125" style="105" customWidth="1"/>
    <col min="12827" max="12827" width="9" style="105"/>
    <col min="12828" max="12828" width="11" style="105" customWidth="1"/>
    <col min="12829" max="12829" width="8.453125" style="105" customWidth="1"/>
    <col min="12830" max="12830" width="4.36328125" style="105" customWidth="1"/>
    <col min="12831" max="12831" width="8.26953125" style="105" customWidth="1"/>
    <col min="12832" max="12832" width="1.6328125" style="105" customWidth="1"/>
    <col min="12833" max="12833" width="9" style="105"/>
    <col min="12834" max="12834" width="11" style="105" customWidth="1"/>
    <col min="12835" max="12835" width="8.453125" style="105" customWidth="1"/>
    <col min="12836" max="12836" width="4.36328125" style="105" customWidth="1"/>
    <col min="12837" max="12837" width="8.26953125" style="105" customWidth="1"/>
    <col min="12838" max="12838" width="1.6328125" style="105" customWidth="1"/>
    <col min="12839" max="12843" width="9" style="105"/>
    <col min="12844" max="12844" width="4.26953125" style="105" customWidth="1"/>
    <col min="12845" max="13075" width="9" style="105"/>
    <col min="13076" max="13076" width="3.08984375" style="105" customWidth="1"/>
    <col min="13077" max="13077" width="9" style="105"/>
    <col min="13078" max="13078" width="11" style="105" customWidth="1"/>
    <col min="13079" max="13079" width="8.453125" style="105" customWidth="1"/>
    <col min="13080" max="13080" width="4.36328125" style="105" customWidth="1"/>
    <col min="13081" max="13081" width="8.26953125" style="105" customWidth="1"/>
    <col min="13082" max="13082" width="1.6328125" style="105" customWidth="1"/>
    <col min="13083" max="13083" width="9" style="105"/>
    <col min="13084" max="13084" width="11" style="105" customWidth="1"/>
    <col min="13085" max="13085" width="8.453125" style="105" customWidth="1"/>
    <col min="13086" max="13086" width="4.36328125" style="105" customWidth="1"/>
    <col min="13087" max="13087" width="8.26953125" style="105" customWidth="1"/>
    <col min="13088" max="13088" width="1.6328125" style="105" customWidth="1"/>
    <col min="13089" max="13089" width="9" style="105"/>
    <col min="13090" max="13090" width="11" style="105" customWidth="1"/>
    <col min="13091" max="13091" width="8.453125" style="105" customWidth="1"/>
    <col min="13092" max="13092" width="4.36328125" style="105" customWidth="1"/>
    <col min="13093" max="13093" width="8.26953125" style="105" customWidth="1"/>
    <col min="13094" max="13094" width="1.6328125" style="105" customWidth="1"/>
    <col min="13095" max="13099" width="9" style="105"/>
    <col min="13100" max="13100" width="4.26953125" style="105" customWidth="1"/>
    <col min="13101" max="13331" width="9" style="105"/>
    <col min="13332" max="13332" width="3.08984375" style="105" customWidth="1"/>
    <col min="13333" max="13333" width="9" style="105"/>
    <col min="13334" max="13334" width="11" style="105" customWidth="1"/>
    <col min="13335" max="13335" width="8.453125" style="105" customWidth="1"/>
    <col min="13336" max="13336" width="4.36328125" style="105" customWidth="1"/>
    <col min="13337" max="13337" width="8.26953125" style="105" customWidth="1"/>
    <col min="13338" max="13338" width="1.6328125" style="105" customWidth="1"/>
    <col min="13339" max="13339" width="9" style="105"/>
    <col min="13340" max="13340" width="11" style="105" customWidth="1"/>
    <col min="13341" max="13341" width="8.453125" style="105" customWidth="1"/>
    <col min="13342" max="13342" width="4.36328125" style="105" customWidth="1"/>
    <col min="13343" max="13343" width="8.26953125" style="105" customWidth="1"/>
    <col min="13344" max="13344" width="1.6328125" style="105" customWidth="1"/>
    <col min="13345" max="13345" width="9" style="105"/>
    <col min="13346" max="13346" width="11" style="105" customWidth="1"/>
    <col min="13347" max="13347" width="8.453125" style="105" customWidth="1"/>
    <col min="13348" max="13348" width="4.36328125" style="105" customWidth="1"/>
    <col min="13349" max="13349" width="8.26953125" style="105" customWidth="1"/>
    <col min="13350" max="13350" width="1.6328125" style="105" customWidth="1"/>
    <col min="13351" max="13355" width="9" style="105"/>
    <col min="13356" max="13356" width="4.26953125" style="105" customWidth="1"/>
    <col min="13357" max="13587" width="9" style="105"/>
    <col min="13588" max="13588" width="3.08984375" style="105" customWidth="1"/>
    <col min="13589" max="13589" width="9" style="105"/>
    <col min="13590" max="13590" width="11" style="105" customWidth="1"/>
    <col min="13591" max="13591" width="8.453125" style="105" customWidth="1"/>
    <col min="13592" max="13592" width="4.36328125" style="105" customWidth="1"/>
    <col min="13593" max="13593" width="8.26953125" style="105" customWidth="1"/>
    <col min="13594" max="13594" width="1.6328125" style="105" customWidth="1"/>
    <col min="13595" max="13595" width="9" style="105"/>
    <col min="13596" max="13596" width="11" style="105" customWidth="1"/>
    <col min="13597" max="13597" width="8.453125" style="105" customWidth="1"/>
    <col min="13598" max="13598" width="4.36328125" style="105" customWidth="1"/>
    <col min="13599" max="13599" width="8.26953125" style="105" customWidth="1"/>
    <col min="13600" max="13600" width="1.6328125" style="105" customWidth="1"/>
    <col min="13601" max="13601" width="9" style="105"/>
    <col min="13602" max="13602" width="11" style="105" customWidth="1"/>
    <col min="13603" max="13603" width="8.453125" style="105" customWidth="1"/>
    <col min="13604" max="13604" width="4.36328125" style="105" customWidth="1"/>
    <col min="13605" max="13605" width="8.26953125" style="105" customWidth="1"/>
    <col min="13606" max="13606" width="1.6328125" style="105" customWidth="1"/>
    <col min="13607" max="13611" width="9" style="105"/>
    <col min="13612" max="13612" width="4.26953125" style="105" customWidth="1"/>
    <col min="13613" max="13843" width="9" style="105"/>
    <col min="13844" max="13844" width="3.08984375" style="105" customWidth="1"/>
    <col min="13845" max="13845" width="9" style="105"/>
    <col min="13846" max="13846" width="11" style="105" customWidth="1"/>
    <col min="13847" max="13847" width="8.453125" style="105" customWidth="1"/>
    <col min="13848" max="13848" width="4.36328125" style="105" customWidth="1"/>
    <col min="13849" max="13849" width="8.26953125" style="105" customWidth="1"/>
    <col min="13850" max="13850" width="1.6328125" style="105" customWidth="1"/>
    <col min="13851" max="13851" width="9" style="105"/>
    <col min="13852" max="13852" width="11" style="105" customWidth="1"/>
    <col min="13853" max="13853" width="8.453125" style="105" customWidth="1"/>
    <col min="13854" max="13854" width="4.36328125" style="105" customWidth="1"/>
    <col min="13855" max="13855" width="8.26953125" style="105" customWidth="1"/>
    <col min="13856" max="13856" width="1.6328125" style="105" customWidth="1"/>
    <col min="13857" max="13857" width="9" style="105"/>
    <col min="13858" max="13858" width="11" style="105" customWidth="1"/>
    <col min="13859" max="13859" width="8.453125" style="105" customWidth="1"/>
    <col min="13860" max="13860" width="4.36328125" style="105" customWidth="1"/>
    <col min="13861" max="13861" width="8.26953125" style="105" customWidth="1"/>
    <col min="13862" max="13862" width="1.6328125" style="105" customWidth="1"/>
    <col min="13863" max="13867" width="9" style="105"/>
    <col min="13868" max="13868" width="4.26953125" style="105" customWidth="1"/>
    <col min="13869" max="14099" width="9" style="105"/>
    <col min="14100" max="14100" width="3.08984375" style="105" customWidth="1"/>
    <col min="14101" max="14101" width="9" style="105"/>
    <col min="14102" max="14102" width="11" style="105" customWidth="1"/>
    <col min="14103" max="14103" width="8.453125" style="105" customWidth="1"/>
    <col min="14104" max="14104" width="4.36328125" style="105" customWidth="1"/>
    <col min="14105" max="14105" width="8.26953125" style="105" customWidth="1"/>
    <col min="14106" max="14106" width="1.6328125" style="105" customWidth="1"/>
    <col min="14107" max="14107" width="9" style="105"/>
    <col min="14108" max="14108" width="11" style="105" customWidth="1"/>
    <col min="14109" max="14109" width="8.453125" style="105" customWidth="1"/>
    <col min="14110" max="14110" width="4.36328125" style="105" customWidth="1"/>
    <col min="14111" max="14111" width="8.26953125" style="105" customWidth="1"/>
    <col min="14112" max="14112" width="1.6328125" style="105" customWidth="1"/>
    <col min="14113" max="14113" width="9" style="105"/>
    <col min="14114" max="14114" width="11" style="105" customWidth="1"/>
    <col min="14115" max="14115" width="8.453125" style="105" customWidth="1"/>
    <col min="14116" max="14116" width="4.36328125" style="105" customWidth="1"/>
    <col min="14117" max="14117" width="8.26953125" style="105" customWidth="1"/>
    <col min="14118" max="14118" width="1.6328125" style="105" customWidth="1"/>
    <col min="14119" max="14123" width="9" style="105"/>
    <col min="14124" max="14124" width="4.26953125" style="105" customWidth="1"/>
    <col min="14125" max="14355" width="9" style="105"/>
    <col min="14356" max="14356" width="3.08984375" style="105" customWidth="1"/>
    <col min="14357" max="14357" width="9" style="105"/>
    <col min="14358" max="14358" width="11" style="105" customWidth="1"/>
    <col min="14359" max="14359" width="8.453125" style="105" customWidth="1"/>
    <col min="14360" max="14360" width="4.36328125" style="105" customWidth="1"/>
    <col min="14361" max="14361" width="8.26953125" style="105" customWidth="1"/>
    <col min="14362" max="14362" width="1.6328125" style="105" customWidth="1"/>
    <col min="14363" max="14363" width="9" style="105"/>
    <col min="14364" max="14364" width="11" style="105" customWidth="1"/>
    <col min="14365" max="14365" width="8.453125" style="105" customWidth="1"/>
    <col min="14366" max="14366" width="4.36328125" style="105" customWidth="1"/>
    <col min="14367" max="14367" width="8.26953125" style="105" customWidth="1"/>
    <col min="14368" max="14368" width="1.6328125" style="105" customWidth="1"/>
    <col min="14369" max="14369" width="9" style="105"/>
    <col min="14370" max="14370" width="11" style="105" customWidth="1"/>
    <col min="14371" max="14371" width="8.453125" style="105" customWidth="1"/>
    <col min="14372" max="14372" width="4.36328125" style="105" customWidth="1"/>
    <col min="14373" max="14373" width="8.26953125" style="105" customWidth="1"/>
    <col min="14374" max="14374" width="1.6328125" style="105" customWidth="1"/>
    <col min="14375" max="14379" width="9" style="105"/>
    <col min="14380" max="14380" width="4.26953125" style="105" customWidth="1"/>
    <col min="14381" max="14611" width="9" style="105"/>
    <col min="14612" max="14612" width="3.08984375" style="105" customWidth="1"/>
    <col min="14613" max="14613" width="9" style="105"/>
    <col min="14614" max="14614" width="11" style="105" customWidth="1"/>
    <col min="14615" max="14615" width="8.453125" style="105" customWidth="1"/>
    <col min="14616" max="14616" width="4.36328125" style="105" customWidth="1"/>
    <col min="14617" max="14617" width="8.26953125" style="105" customWidth="1"/>
    <col min="14618" max="14618" width="1.6328125" style="105" customWidth="1"/>
    <col min="14619" max="14619" width="9" style="105"/>
    <col min="14620" max="14620" width="11" style="105" customWidth="1"/>
    <col min="14621" max="14621" width="8.453125" style="105" customWidth="1"/>
    <col min="14622" max="14622" width="4.36328125" style="105" customWidth="1"/>
    <col min="14623" max="14623" width="8.26953125" style="105" customWidth="1"/>
    <col min="14624" max="14624" width="1.6328125" style="105" customWidth="1"/>
    <col min="14625" max="14625" width="9" style="105"/>
    <col min="14626" max="14626" width="11" style="105" customWidth="1"/>
    <col min="14627" max="14627" width="8.453125" style="105" customWidth="1"/>
    <col min="14628" max="14628" width="4.36328125" style="105" customWidth="1"/>
    <col min="14629" max="14629" width="8.26953125" style="105" customWidth="1"/>
    <col min="14630" max="14630" width="1.6328125" style="105" customWidth="1"/>
    <col min="14631" max="14635" width="9" style="105"/>
    <col min="14636" max="14636" width="4.26953125" style="105" customWidth="1"/>
    <col min="14637" max="14867" width="9" style="105"/>
    <col min="14868" max="14868" width="3.08984375" style="105" customWidth="1"/>
    <col min="14869" max="14869" width="9" style="105"/>
    <col min="14870" max="14870" width="11" style="105" customWidth="1"/>
    <col min="14871" max="14871" width="8.453125" style="105" customWidth="1"/>
    <col min="14872" max="14872" width="4.36328125" style="105" customWidth="1"/>
    <col min="14873" max="14873" width="8.26953125" style="105" customWidth="1"/>
    <col min="14874" max="14874" width="1.6328125" style="105" customWidth="1"/>
    <col min="14875" max="14875" width="9" style="105"/>
    <col min="14876" max="14876" width="11" style="105" customWidth="1"/>
    <col min="14877" max="14877" width="8.453125" style="105" customWidth="1"/>
    <col min="14878" max="14878" width="4.36328125" style="105" customWidth="1"/>
    <col min="14879" max="14879" width="8.26953125" style="105" customWidth="1"/>
    <col min="14880" max="14880" width="1.6328125" style="105" customWidth="1"/>
    <col min="14881" max="14881" width="9" style="105"/>
    <col min="14882" max="14882" width="11" style="105" customWidth="1"/>
    <col min="14883" max="14883" width="8.453125" style="105" customWidth="1"/>
    <col min="14884" max="14884" width="4.36328125" style="105" customWidth="1"/>
    <col min="14885" max="14885" width="8.26953125" style="105" customWidth="1"/>
    <col min="14886" max="14886" width="1.6328125" style="105" customWidth="1"/>
    <col min="14887" max="14891" width="9" style="105"/>
    <col min="14892" max="14892" width="4.26953125" style="105" customWidth="1"/>
    <col min="14893" max="15123" width="9" style="105"/>
    <col min="15124" max="15124" width="3.08984375" style="105" customWidth="1"/>
    <col min="15125" max="15125" width="9" style="105"/>
    <col min="15126" max="15126" width="11" style="105" customWidth="1"/>
    <col min="15127" max="15127" width="8.453125" style="105" customWidth="1"/>
    <col min="15128" max="15128" width="4.36328125" style="105" customWidth="1"/>
    <col min="15129" max="15129" width="8.26953125" style="105" customWidth="1"/>
    <col min="15130" max="15130" width="1.6328125" style="105" customWidth="1"/>
    <col min="15131" max="15131" width="9" style="105"/>
    <col min="15132" max="15132" width="11" style="105" customWidth="1"/>
    <col min="15133" max="15133" width="8.453125" style="105" customWidth="1"/>
    <col min="15134" max="15134" width="4.36328125" style="105" customWidth="1"/>
    <col min="15135" max="15135" width="8.26953125" style="105" customWidth="1"/>
    <col min="15136" max="15136" width="1.6328125" style="105" customWidth="1"/>
    <col min="15137" max="15137" width="9" style="105"/>
    <col min="15138" max="15138" width="11" style="105" customWidth="1"/>
    <col min="15139" max="15139" width="8.453125" style="105" customWidth="1"/>
    <col min="15140" max="15140" width="4.36328125" style="105" customWidth="1"/>
    <col min="15141" max="15141" width="8.26953125" style="105" customWidth="1"/>
    <col min="15142" max="15142" width="1.6328125" style="105" customWidth="1"/>
    <col min="15143" max="15147" width="9" style="105"/>
    <col min="15148" max="15148" width="4.26953125" style="105" customWidth="1"/>
    <col min="15149" max="15379" width="9" style="105"/>
    <col min="15380" max="15380" width="3.08984375" style="105" customWidth="1"/>
    <col min="15381" max="15381" width="9" style="105"/>
    <col min="15382" max="15382" width="11" style="105" customWidth="1"/>
    <col min="15383" max="15383" width="8.453125" style="105" customWidth="1"/>
    <col min="15384" max="15384" width="4.36328125" style="105" customWidth="1"/>
    <col min="15385" max="15385" width="8.26953125" style="105" customWidth="1"/>
    <col min="15386" max="15386" width="1.6328125" style="105" customWidth="1"/>
    <col min="15387" max="15387" width="9" style="105"/>
    <col min="15388" max="15388" width="11" style="105" customWidth="1"/>
    <col min="15389" max="15389" width="8.453125" style="105" customWidth="1"/>
    <col min="15390" max="15390" width="4.36328125" style="105" customWidth="1"/>
    <col min="15391" max="15391" width="8.26953125" style="105" customWidth="1"/>
    <col min="15392" max="15392" width="1.6328125" style="105" customWidth="1"/>
    <col min="15393" max="15393" width="9" style="105"/>
    <col min="15394" max="15394" width="11" style="105" customWidth="1"/>
    <col min="15395" max="15395" width="8.453125" style="105" customWidth="1"/>
    <col min="15396" max="15396" width="4.36328125" style="105" customWidth="1"/>
    <col min="15397" max="15397" width="8.26953125" style="105" customWidth="1"/>
    <col min="15398" max="15398" width="1.6328125" style="105" customWidth="1"/>
    <col min="15399" max="15403" width="9" style="105"/>
    <col min="15404" max="15404" width="4.26953125" style="105" customWidth="1"/>
    <col min="15405" max="15635" width="9" style="105"/>
    <col min="15636" max="15636" width="3.08984375" style="105" customWidth="1"/>
    <col min="15637" max="15637" width="9" style="105"/>
    <col min="15638" max="15638" width="11" style="105" customWidth="1"/>
    <col min="15639" max="15639" width="8.453125" style="105" customWidth="1"/>
    <col min="15640" max="15640" width="4.36328125" style="105" customWidth="1"/>
    <col min="15641" max="15641" width="8.26953125" style="105" customWidth="1"/>
    <col min="15642" max="15642" width="1.6328125" style="105" customWidth="1"/>
    <col min="15643" max="15643" width="9" style="105"/>
    <col min="15644" max="15644" width="11" style="105" customWidth="1"/>
    <col min="15645" max="15645" width="8.453125" style="105" customWidth="1"/>
    <col min="15646" max="15646" width="4.36328125" style="105" customWidth="1"/>
    <col min="15647" max="15647" width="8.26953125" style="105" customWidth="1"/>
    <col min="15648" max="15648" width="1.6328125" style="105" customWidth="1"/>
    <col min="15649" max="15649" width="9" style="105"/>
    <col min="15650" max="15650" width="11" style="105" customWidth="1"/>
    <col min="15651" max="15651" width="8.453125" style="105" customWidth="1"/>
    <col min="15652" max="15652" width="4.36328125" style="105" customWidth="1"/>
    <col min="15653" max="15653" width="8.26953125" style="105" customWidth="1"/>
    <col min="15654" max="15654" width="1.6328125" style="105" customWidth="1"/>
    <col min="15655" max="15659" width="9" style="105"/>
    <col min="15660" max="15660" width="4.26953125" style="105" customWidth="1"/>
    <col min="15661" max="15891" width="9" style="105"/>
    <col min="15892" max="15892" width="3.08984375" style="105" customWidth="1"/>
    <col min="15893" max="15893" width="9" style="105"/>
    <col min="15894" max="15894" width="11" style="105" customWidth="1"/>
    <col min="15895" max="15895" width="8.453125" style="105" customWidth="1"/>
    <col min="15896" max="15896" width="4.36328125" style="105" customWidth="1"/>
    <col min="15897" max="15897" width="8.26953125" style="105" customWidth="1"/>
    <col min="15898" max="15898" width="1.6328125" style="105" customWidth="1"/>
    <col min="15899" max="15899" width="9" style="105"/>
    <col min="15900" max="15900" width="11" style="105" customWidth="1"/>
    <col min="15901" max="15901" width="8.453125" style="105" customWidth="1"/>
    <col min="15902" max="15902" width="4.36328125" style="105" customWidth="1"/>
    <col min="15903" max="15903" width="8.26953125" style="105" customWidth="1"/>
    <col min="15904" max="15904" width="1.6328125" style="105" customWidth="1"/>
    <col min="15905" max="15905" width="9" style="105"/>
    <col min="15906" max="15906" width="11" style="105" customWidth="1"/>
    <col min="15907" max="15907" width="8.453125" style="105" customWidth="1"/>
    <col min="15908" max="15908" width="4.36328125" style="105" customWidth="1"/>
    <col min="15909" max="15909" width="8.26953125" style="105" customWidth="1"/>
    <col min="15910" max="15910" width="1.6328125" style="105" customWidth="1"/>
    <col min="15911" max="15915" width="9" style="105"/>
    <col min="15916" max="15916" width="4.26953125" style="105" customWidth="1"/>
    <col min="15917" max="16147" width="9" style="105"/>
    <col min="16148" max="16148" width="3.08984375" style="105" customWidth="1"/>
    <col min="16149" max="16149" width="9" style="105"/>
    <col min="16150" max="16150" width="11" style="105" customWidth="1"/>
    <col min="16151" max="16151" width="8.453125" style="105" customWidth="1"/>
    <col min="16152" max="16152" width="4.36328125" style="105" customWidth="1"/>
    <col min="16153" max="16153" width="8.26953125" style="105" customWidth="1"/>
    <col min="16154" max="16154" width="1.6328125" style="105" customWidth="1"/>
    <col min="16155" max="16155" width="9" style="105"/>
    <col min="16156" max="16156" width="11" style="105" customWidth="1"/>
    <col min="16157" max="16157" width="8.453125" style="105" customWidth="1"/>
    <col min="16158" max="16158" width="4.36328125" style="105" customWidth="1"/>
    <col min="16159" max="16159" width="8.26953125" style="105" customWidth="1"/>
    <col min="16160" max="16160" width="1.6328125" style="105" customWidth="1"/>
    <col min="16161" max="16161" width="9" style="105"/>
    <col min="16162" max="16162" width="11" style="105" customWidth="1"/>
    <col min="16163" max="16163" width="8.453125" style="105" customWidth="1"/>
    <col min="16164" max="16164" width="4.36328125" style="105" customWidth="1"/>
    <col min="16165" max="16165" width="8.26953125" style="105" customWidth="1"/>
    <col min="16166" max="16166" width="1.6328125" style="105" customWidth="1"/>
    <col min="16167" max="16171" width="9" style="105"/>
    <col min="16172" max="16172" width="4.26953125" style="105" customWidth="1"/>
    <col min="16173" max="16384" width="9" style="105"/>
  </cols>
  <sheetData>
    <row r="1" spans="1:39" s="28" customFormat="1" ht="9.75" customHeight="1">
      <c r="AH1"/>
      <c r="AI1"/>
      <c r="AJ1"/>
      <c r="AK1"/>
      <c r="AL1"/>
      <c r="AM1"/>
    </row>
    <row r="2" spans="1:39" s="103" customFormat="1" ht="19">
      <c r="B2" s="31" t="str">
        <f>BkTitle1</f>
        <v>SRIMfit LET_R plot</v>
      </c>
      <c r="D2" s="31"/>
      <c r="H2" s="30" t="str">
        <f>BkTitle2</f>
        <v>AddInマクロ版 : セル内の式 = srFuncName()</v>
      </c>
    </row>
    <row r="3" spans="1:39" s="104" customFormat="1"/>
    <row r="4" spans="1:39" ht="16.5">
      <c r="B4" s="106" t="s">
        <v>101</v>
      </c>
      <c r="C4" s="105"/>
    </row>
    <row r="5" spans="1:39">
      <c r="A5" s="119"/>
      <c r="B5" s="119"/>
      <c r="C5" s="120"/>
      <c r="D5" s="120"/>
      <c r="E5" s="120"/>
      <c r="F5" s="120"/>
      <c r="G5" s="120"/>
      <c r="H5" s="120"/>
      <c r="I5" s="120"/>
      <c r="J5" s="120"/>
      <c r="K5" s="120"/>
      <c r="L5" s="119"/>
      <c r="N5" s="120"/>
      <c r="O5" s="120"/>
      <c r="P5" s="120"/>
      <c r="Q5" s="120"/>
      <c r="R5" s="120"/>
      <c r="S5" s="120"/>
      <c r="T5" s="120"/>
      <c r="U5" s="120"/>
      <c r="V5" s="119"/>
      <c r="W5" s="120"/>
      <c r="X5" s="120"/>
      <c r="Y5" s="120"/>
      <c r="Z5" s="120"/>
      <c r="AA5" s="120"/>
      <c r="AB5" s="120"/>
      <c r="AC5" s="120"/>
      <c r="AD5" s="120"/>
      <c r="AE5" s="120"/>
      <c r="AF5" s="119"/>
      <c r="AG5" s="119"/>
    </row>
    <row r="6" spans="1:39" ht="16.5">
      <c r="A6" s="119"/>
      <c r="B6" s="228" t="s">
        <v>102</v>
      </c>
      <c r="C6" s="120"/>
      <c r="D6" s="120"/>
      <c r="E6" s="120"/>
      <c r="F6" s="120"/>
      <c r="G6" s="120"/>
      <c r="H6" s="120"/>
      <c r="I6" s="119"/>
      <c r="J6" s="119"/>
      <c r="K6" s="119"/>
      <c r="L6" s="119"/>
      <c r="M6" s="111" t="s">
        <v>85</v>
      </c>
      <c r="N6" s="120"/>
      <c r="O6" s="120"/>
      <c r="P6" s="120"/>
      <c r="Q6" s="120"/>
      <c r="R6" s="120"/>
      <c r="S6" s="119"/>
      <c r="T6" s="120"/>
      <c r="U6" s="120"/>
      <c r="V6" s="119"/>
      <c r="W6" s="120"/>
      <c r="X6" s="120"/>
      <c r="Y6" s="120"/>
      <c r="Z6" s="120"/>
      <c r="AA6" s="120"/>
      <c r="AB6" s="120"/>
      <c r="AC6" s="120"/>
      <c r="AD6" s="120"/>
      <c r="AE6" s="120"/>
      <c r="AF6" s="119"/>
      <c r="AG6" s="119"/>
    </row>
    <row r="7" spans="1:39" ht="16.5">
      <c r="A7" s="119"/>
      <c r="B7" s="228"/>
      <c r="C7" s="120"/>
      <c r="D7" s="120"/>
      <c r="E7" s="120"/>
      <c r="F7" s="120"/>
      <c r="G7" s="120"/>
      <c r="H7" s="120"/>
      <c r="I7" s="119"/>
      <c r="J7" s="119"/>
      <c r="K7" s="119"/>
      <c r="L7" s="119"/>
      <c r="M7" s="111" t="s">
        <v>86</v>
      </c>
      <c r="N7" s="120"/>
      <c r="O7" s="120"/>
      <c r="P7" s="120"/>
      <c r="Q7" s="120"/>
      <c r="R7" s="120"/>
      <c r="S7" s="119"/>
      <c r="T7" s="120"/>
      <c r="U7" s="120"/>
      <c r="V7" s="119"/>
      <c r="W7" s="120"/>
      <c r="X7" s="120"/>
      <c r="Y7" s="120"/>
      <c r="Z7" s="120"/>
      <c r="AA7" s="120"/>
      <c r="AB7" s="120"/>
      <c r="AC7" s="120"/>
      <c r="AD7" s="120"/>
      <c r="AE7" s="120"/>
      <c r="AF7" s="119"/>
      <c r="AG7" s="119"/>
    </row>
    <row r="8" spans="1:39">
      <c r="A8" s="119"/>
      <c r="B8" s="119"/>
      <c r="C8" s="120" t="s">
        <v>118</v>
      </c>
      <c r="D8" s="120"/>
      <c r="E8" s="120"/>
      <c r="F8" s="120"/>
      <c r="G8" s="120"/>
      <c r="H8" s="271" t="s">
        <v>239</v>
      </c>
      <c r="I8" s="270" t="s">
        <v>240</v>
      </c>
      <c r="J8" s="120"/>
      <c r="K8" s="120"/>
      <c r="L8" s="119"/>
      <c r="M8" s="120" t="s">
        <v>119</v>
      </c>
      <c r="N8" s="120"/>
      <c r="O8" s="120"/>
      <c r="P8" s="120"/>
      <c r="Q8" s="120"/>
      <c r="R8" s="271" t="s">
        <v>239</v>
      </c>
      <c r="S8" s="270" t="s">
        <v>241</v>
      </c>
      <c r="T8" s="120"/>
      <c r="U8" s="120"/>
      <c r="V8" s="119"/>
      <c r="W8" s="120" t="s">
        <v>120</v>
      </c>
      <c r="X8" s="120"/>
      <c r="Y8" s="120"/>
      <c r="Z8" s="120"/>
      <c r="AA8" s="120"/>
      <c r="AB8" s="271" t="s">
        <v>239</v>
      </c>
      <c r="AC8" s="270" t="s">
        <v>242</v>
      </c>
      <c r="AD8" s="120"/>
      <c r="AE8" s="120"/>
      <c r="AF8" s="119"/>
      <c r="AG8" s="119"/>
    </row>
    <row r="9" spans="1:39">
      <c r="A9" s="119"/>
      <c r="B9" s="119"/>
      <c r="C9" s="121"/>
      <c r="D9" s="122" t="s">
        <v>87</v>
      </c>
      <c r="E9" s="123"/>
      <c r="F9" s="123"/>
      <c r="G9" s="123"/>
      <c r="H9" s="123"/>
      <c r="I9" s="124" t="s">
        <v>121</v>
      </c>
      <c r="J9" s="122"/>
      <c r="K9" s="125" t="s">
        <v>70</v>
      </c>
      <c r="L9" s="119"/>
      <c r="M9" s="121"/>
      <c r="N9" s="122" t="s">
        <v>69</v>
      </c>
      <c r="O9" s="123"/>
      <c r="P9" s="123"/>
      <c r="Q9" s="123"/>
      <c r="R9" s="123"/>
      <c r="S9" s="124" t="s">
        <v>121</v>
      </c>
      <c r="T9" s="122"/>
      <c r="U9" s="125" t="s">
        <v>70</v>
      </c>
      <c r="V9" s="119"/>
      <c r="W9" s="121"/>
      <c r="X9" s="122" t="s">
        <v>69</v>
      </c>
      <c r="Y9" s="123"/>
      <c r="Z9" s="123"/>
      <c r="AA9" s="123"/>
      <c r="AB9" s="123"/>
      <c r="AC9" s="124" t="s">
        <v>121</v>
      </c>
      <c r="AD9" s="122"/>
      <c r="AE9" s="125" t="s">
        <v>70</v>
      </c>
      <c r="AF9" s="119"/>
      <c r="AG9" s="119"/>
      <c r="AH9" s="242" t="s">
        <v>192</v>
      </c>
    </row>
    <row r="10" spans="1:39" ht="13.5" thickBot="1">
      <c r="A10" s="119"/>
      <c r="B10" s="119"/>
      <c r="C10" s="126" t="s">
        <v>71</v>
      </c>
      <c r="D10" s="127" t="s">
        <v>72</v>
      </c>
      <c r="E10" s="128" t="s">
        <v>88</v>
      </c>
      <c r="F10" s="128" t="s">
        <v>74</v>
      </c>
      <c r="G10" s="128" t="s">
        <v>75</v>
      </c>
      <c r="H10" s="128" t="s">
        <v>89</v>
      </c>
      <c r="I10" s="129" t="s">
        <v>77</v>
      </c>
      <c r="J10" s="130"/>
      <c r="K10" s="131" t="s">
        <v>78</v>
      </c>
      <c r="L10" s="119"/>
      <c r="M10" s="126" t="s">
        <v>71</v>
      </c>
      <c r="N10" s="127" t="s">
        <v>72</v>
      </c>
      <c r="O10" s="128" t="s">
        <v>73</v>
      </c>
      <c r="P10" s="128" t="s">
        <v>90</v>
      </c>
      <c r="Q10" s="128" t="s">
        <v>75</v>
      </c>
      <c r="R10" s="128" t="s">
        <v>76</v>
      </c>
      <c r="S10" s="129" t="s">
        <v>77</v>
      </c>
      <c r="T10" s="130"/>
      <c r="U10" s="131" t="s">
        <v>78</v>
      </c>
      <c r="V10" s="119"/>
      <c r="W10" s="126" t="s">
        <v>71</v>
      </c>
      <c r="X10" s="127" t="s">
        <v>72</v>
      </c>
      <c r="Y10" s="128" t="s">
        <v>73</v>
      </c>
      <c r="Z10" s="128" t="s">
        <v>74</v>
      </c>
      <c r="AA10" s="128" t="s">
        <v>91</v>
      </c>
      <c r="AB10" s="128" t="s">
        <v>76</v>
      </c>
      <c r="AC10" s="129" t="s">
        <v>77</v>
      </c>
      <c r="AD10" s="130"/>
      <c r="AE10" s="131" t="s">
        <v>78</v>
      </c>
      <c r="AF10" s="119"/>
      <c r="AG10" s="119"/>
      <c r="AH10" s="243"/>
      <c r="AI10" s="243"/>
      <c r="AJ10" s="244" t="s">
        <v>193</v>
      </c>
      <c r="AK10" s="284" t="s">
        <v>194</v>
      </c>
      <c r="AL10" s="284"/>
      <c r="AM10" s="243"/>
    </row>
    <row r="11" spans="1:39" ht="16" thickTop="1">
      <c r="A11" s="119"/>
      <c r="B11" s="119"/>
      <c r="C11" s="132" t="s">
        <v>92</v>
      </c>
      <c r="D11" s="133">
        <v>40</v>
      </c>
      <c r="E11" s="134">
        <v>1</v>
      </c>
      <c r="F11" s="135"/>
      <c r="G11" s="136">
        <f>D11/E11</f>
        <v>40</v>
      </c>
      <c r="H11" s="137"/>
      <c r="I11" s="266">
        <v>1.2E-2</v>
      </c>
      <c r="J11" s="139"/>
      <c r="K11" s="268">
        <v>8148</v>
      </c>
      <c r="L11" s="119"/>
      <c r="M11" s="141" t="s">
        <v>122</v>
      </c>
      <c r="N11" s="133">
        <v>99</v>
      </c>
      <c r="O11" s="134">
        <v>4</v>
      </c>
      <c r="P11" s="134"/>
      <c r="Q11" s="136">
        <f>N11/O11</f>
        <v>24.75</v>
      </c>
      <c r="R11" s="137"/>
      <c r="S11" s="266">
        <v>7.0000000000000007E-2</v>
      </c>
      <c r="T11" s="139"/>
      <c r="U11" s="268">
        <v>3449</v>
      </c>
      <c r="V11" s="119"/>
      <c r="W11" s="141" t="s">
        <v>122</v>
      </c>
      <c r="X11" s="133">
        <v>60</v>
      </c>
      <c r="Y11" s="134">
        <v>4</v>
      </c>
      <c r="Z11" s="135"/>
      <c r="AA11" s="136">
        <f>X11/Y11</f>
        <v>15</v>
      </c>
      <c r="AB11" s="137"/>
      <c r="AC11" s="266">
        <v>0.11</v>
      </c>
      <c r="AD11" s="139"/>
      <c r="AE11" s="268">
        <v>1423</v>
      </c>
      <c r="AF11" s="119"/>
      <c r="AG11" s="119"/>
      <c r="AH11" s="13" t="s">
        <v>195</v>
      </c>
      <c r="AI11" s="13" t="s">
        <v>196</v>
      </c>
      <c r="AJ11" s="13" t="s">
        <v>216</v>
      </c>
      <c r="AK11" s="13" t="s">
        <v>197</v>
      </c>
      <c r="AL11" s="7" t="s">
        <v>198</v>
      </c>
      <c r="AM11" s="13" t="s">
        <v>199</v>
      </c>
    </row>
    <row r="12" spans="1:39" ht="39">
      <c r="A12" s="119"/>
      <c r="B12" s="119"/>
      <c r="C12" s="141" t="s">
        <v>123</v>
      </c>
      <c r="D12" s="133">
        <v>560</v>
      </c>
      <c r="E12" s="142">
        <v>14</v>
      </c>
      <c r="F12" s="138"/>
      <c r="G12" s="143">
        <f t="shared" ref="G12:G15" si="0">D12/E12</f>
        <v>40</v>
      </c>
      <c r="H12" s="138"/>
      <c r="I12" s="266">
        <v>0.6</v>
      </c>
      <c r="J12" s="144"/>
      <c r="K12" s="268">
        <v>2334</v>
      </c>
      <c r="L12" s="119"/>
      <c r="M12" s="141" t="s">
        <v>123</v>
      </c>
      <c r="N12" s="133">
        <v>347</v>
      </c>
      <c r="O12" s="142">
        <v>14</v>
      </c>
      <c r="P12" s="142"/>
      <c r="Q12" s="142">
        <f t="shared" ref="Q12:Q17" si="1">N12/O12</f>
        <v>24.785714285714285</v>
      </c>
      <c r="R12" s="138"/>
      <c r="S12" s="266">
        <v>0.9</v>
      </c>
      <c r="T12" s="144"/>
      <c r="U12" s="268">
        <v>1009</v>
      </c>
      <c r="V12" s="119"/>
      <c r="W12" s="141" t="s">
        <v>123</v>
      </c>
      <c r="X12" s="133">
        <v>210</v>
      </c>
      <c r="Y12" s="142">
        <v>14</v>
      </c>
      <c r="Z12" s="138"/>
      <c r="AA12" s="143">
        <f t="shared" ref="AA12:AA22" si="2">X12/Y12</f>
        <v>15</v>
      </c>
      <c r="AB12" s="138"/>
      <c r="AC12" s="266">
        <v>1.3</v>
      </c>
      <c r="AD12" s="144"/>
      <c r="AE12" s="268">
        <v>428</v>
      </c>
      <c r="AF12" s="119"/>
      <c r="AG12" s="119"/>
      <c r="AH12" s="245" t="s">
        <v>200</v>
      </c>
      <c r="AI12" s="246" t="s">
        <v>217</v>
      </c>
      <c r="AJ12" s="247" t="s">
        <v>201</v>
      </c>
      <c r="AK12" s="248" t="s">
        <v>202</v>
      </c>
      <c r="AL12" s="249" t="s">
        <v>203</v>
      </c>
      <c r="AM12" s="250" t="s">
        <v>204</v>
      </c>
    </row>
    <row r="13" spans="1:39" ht="26">
      <c r="A13" s="119"/>
      <c r="B13" s="119"/>
      <c r="C13" s="141" t="s">
        <v>105</v>
      </c>
      <c r="D13" s="133">
        <v>800</v>
      </c>
      <c r="E13" s="142">
        <v>20</v>
      </c>
      <c r="F13" s="138"/>
      <c r="G13" s="143">
        <f t="shared" si="0"/>
        <v>40</v>
      </c>
      <c r="H13" s="138"/>
      <c r="I13" s="266">
        <v>1.2</v>
      </c>
      <c r="J13" s="139"/>
      <c r="K13" s="268">
        <v>1655</v>
      </c>
      <c r="L13" s="119"/>
      <c r="M13" s="141" t="s">
        <v>106</v>
      </c>
      <c r="N13" s="133">
        <v>545</v>
      </c>
      <c r="O13" s="142">
        <v>22</v>
      </c>
      <c r="P13" s="142"/>
      <c r="Q13" s="142">
        <f t="shared" si="1"/>
        <v>24.772727272727273</v>
      </c>
      <c r="R13" s="138"/>
      <c r="S13" s="266">
        <v>1.7</v>
      </c>
      <c r="T13" s="139"/>
      <c r="U13" s="268">
        <v>799</v>
      </c>
      <c r="V13" s="119"/>
      <c r="W13" s="141" t="s">
        <v>106</v>
      </c>
      <c r="X13" s="133">
        <v>300</v>
      </c>
      <c r="Y13" s="142">
        <v>22</v>
      </c>
      <c r="Z13" s="138"/>
      <c r="AA13" s="143">
        <f t="shared" si="2"/>
        <v>13.636363636363637</v>
      </c>
      <c r="AB13" s="138"/>
      <c r="AC13" s="266">
        <v>2.5</v>
      </c>
      <c r="AD13" s="139"/>
      <c r="AE13" s="268">
        <v>316</v>
      </c>
      <c r="AF13" s="119"/>
      <c r="AG13" s="119"/>
      <c r="AH13" s="251" t="s">
        <v>218</v>
      </c>
      <c r="AI13" s="252" t="s">
        <v>205</v>
      </c>
      <c r="AJ13" s="12" t="s">
        <v>219</v>
      </c>
      <c r="AK13" s="253" t="s">
        <v>206</v>
      </c>
      <c r="AL13" s="6" t="s">
        <v>207</v>
      </c>
      <c r="AM13" s="254" t="s">
        <v>204</v>
      </c>
    </row>
    <row r="14" spans="1:39" ht="26">
      <c r="A14" s="119"/>
      <c r="B14" s="119"/>
      <c r="C14" s="141" t="s">
        <v>107</v>
      </c>
      <c r="D14" s="133">
        <v>1598</v>
      </c>
      <c r="E14" s="142">
        <v>40</v>
      </c>
      <c r="F14" s="138"/>
      <c r="G14" s="143">
        <f t="shared" si="0"/>
        <v>39.950000000000003</v>
      </c>
      <c r="H14" s="138"/>
      <c r="I14" s="266">
        <v>3.8</v>
      </c>
      <c r="J14" s="144"/>
      <c r="K14" s="268">
        <v>1079</v>
      </c>
      <c r="L14" s="119"/>
      <c r="M14" s="141" t="s">
        <v>107</v>
      </c>
      <c r="N14" s="133">
        <v>991</v>
      </c>
      <c r="O14" s="142">
        <v>40</v>
      </c>
      <c r="P14" s="142"/>
      <c r="Q14" s="142">
        <f t="shared" si="1"/>
        <v>24.774999999999999</v>
      </c>
      <c r="R14" s="138"/>
      <c r="S14" s="266">
        <v>5.4</v>
      </c>
      <c r="T14" s="144"/>
      <c r="U14" s="268">
        <v>493</v>
      </c>
      <c r="V14" s="119"/>
      <c r="W14" s="141" t="s">
        <v>107</v>
      </c>
      <c r="X14" s="133">
        <v>599</v>
      </c>
      <c r="Y14" s="142">
        <v>40</v>
      </c>
      <c r="Z14" s="138"/>
      <c r="AA14" s="143">
        <f t="shared" si="2"/>
        <v>14.975</v>
      </c>
      <c r="AB14" s="138"/>
      <c r="AC14" s="266">
        <v>7.7</v>
      </c>
      <c r="AD14" s="144"/>
      <c r="AE14" s="268">
        <v>229</v>
      </c>
      <c r="AF14" s="119"/>
      <c r="AG14" s="119"/>
      <c r="AH14" s="255" t="s">
        <v>220</v>
      </c>
      <c r="AI14" s="252" t="s">
        <v>221</v>
      </c>
      <c r="AJ14" s="12" t="s">
        <v>222</v>
      </c>
      <c r="AK14" s="253" t="s">
        <v>223</v>
      </c>
      <c r="AL14" s="6" t="s">
        <v>207</v>
      </c>
      <c r="AM14" s="12" t="s">
        <v>208</v>
      </c>
    </row>
    <row r="15" spans="1:39" ht="22">
      <c r="A15" s="119"/>
      <c r="B15" s="119"/>
      <c r="C15" s="145" t="s">
        <v>108</v>
      </c>
      <c r="D15" s="146">
        <v>3117</v>
      </c>
      <c r="E15" s="147">
        <v>78</v>
      </c>
      <c r="F15" s="148"/>
      <c r="G15" s="149">
        <f t="shared" si="0"/>
        <v>39.96153846153846</v>
      </c>
      <c r="H15" s="148"/>
      <c r="I15" s="267">
        <v>14.2</v>
      </c>
      <c r="J15" s="144"/>
      <c r="K15" s="269">
        <v>622</v>
      </c>
      <c r="L15" s="119"/>
      <c r="M15" s="141" t="s">
        <v>109</v>
      </c>
      <c r="N15" s="133">
        <v>2081</v>
      </c>
      <c r="O15" s="142">
        <v>84</v>
      </c>
      <c r="P15" s="142"/>
      <c r="Q15" s="142">
        <f t="shared" si="1"/>
        <v>24.773809523809526</v>
      </c>
      <c r="R15" s="138"/>
      <c r="S15" s="266">
        <v>19.3</v>
      </c>
      <c r="T15" s="144"/>
      <c r="U15" s="268">
        <v>332</v>
      </c>
      <c r="V15" s="119"/>
      <c r="W15" s="141" t="s">
        <v>110</v>
      </c>
      <c r="X15" s="133">
        <v>944</v>
      </c>
      <c r="Y15" s="142">
        <v>63</v>
      </c>
      <c r="Z15" s="138"/>
      <c r="AA15" s="143">
        <f t="shared" si="2"/>
        <v>14.984126984126984</v>
      </c>
      <c r="AB15" s="138"/>
      <c r="AC15" s="266">
        <v>17.8</v>
      </c>
      <c r="AD15" s="144"/>
      <c r="AE15" s="268">
        <v>172</v>
      </c>
      <c r="AF15" s="119"/>
      <c r="AG15" s="119"/>
      <c r="AH15" s="256" t="s">
        <v>224</v>
      </c>
      <c r="AI15" s="252" t="s">
        <v>225</v>
      </c>
      <c r="AJ15" s="257" t="s">
        <v>226</v>
      </c>
      <c r="AK15" s="12" t="s">
        <v>227</v>
      </c>
      <c r="AL15" s="6" t="s">
        <v>203</v>
      </c>
      <c r="AM15" s="12" t="s">
        <v>208</v>
      </c>
    </row>
    <row r="16" spans="1:39" ht="15.5">
      <c r="A16" s="119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19"/>
      <c r="M16" s="145" t="s">
        <v>124</v>
      </c>
      <c r="N16" s="146">
        <v>2651</v>
      </c>
      <c r="O16" s="147">
        <v>107</v>
      </c>
      <c r="P16" s="147"/>
      <c r="Q16" s="147">
        <f t="shared" si="1"/>
        <v>24.77570093457944</v>
      </c>
      <c r="R16" s="148"/>
      <c r="S16" s="267">
        <v>31.1</v>
      </c>
      <c r="T16" s="144"/>
      <c r="U16" s="269">
        <v>287</v>
      </c>
      <c r="V16" s="119"/>
      <c r="W16" s="141" t="s">
        <v>109</v>
      </c>
      <c r="X16" s="133">
        <v>1259</v>
      </c>
      <c r="Y16" s="142">
        <v>84</v>
      </c>
      <c r="Z16" s="138"/>
      <c r="AA16" s="143">
        <f t="shared" si="2"/>
        <v>14.988095238095237</v>
      </c>
      <c r="AB16" s="138"/>
      <c r="AC16" s="266">
        <v>25.4</v>
      </c>
      <c r="AD16" s="139"/>
      <c r="AE16" s="268">
        <v>170</v>
      </c>
      <c r="AF16" s="119"/>
      <c r="AG16" s="119"/>
      <c r="AH16" s="258" t="s">
        <v>209</v>
      </c>
      <c r="AI16" s="252" t="s">
        <v>228</v>
      </c>
      <c r="AJ16" s="12" t="s">
        <v>229</v>
      </c>
      <c r="AK16" s="12" t="s">
        <v>230</v>
      </c>
      <c r="AL16" s="6" t="s">
        <v>203</v>
      </c>
      <c r="AM16" s="12" t="s">
        <v>208</v>
      </c>
    </row>
    <row r="17" spans="1:47" ht="26">
      <c r="A17" s="119"/>
      <c r="B17" s="119"/>
      <c r="C17" s="120"/>
      <c r="D17" s="120"/>
      <c r="E17" s="120"/>
      <c r="F17" s="120"/>
      <c r="G17" s="120"/>
      <c r="H17" s="120"/>
      <c r="I17" s="120"/>
      <c r="J17" s="120"/>
      <c r="K17" s="120"/>
      <c r="L17" s="119"/>
      <c r="M17" s="145" t="s">
        <v>111</v>
      </c>
      <c r="N17" s="146">
        <v>3197</v>
      </c>
      <c r="O17" s="147">
        <v>129</v>
      </c>
      <c r="P17" s="147"/>
      <c r="Q17" s="147">
        <f t="shared" si="1"/>
        <v>24.782945736434108</v>
      </c>
      <c r="R17" s="148"/>
      <c r="S17" s="267">
        <v>37.9</v>
      </c>
      <c r="T17" s="144"/>
      <c r="U17" s="269">
        <v>286</v>
      </c>
      <c r="V17" s="119"/>
      <c r="W17" s="141" t="s">
        <v>112</v>
      </c>
      <c r="X17" s="133">
        <v>1634</v>
      </c>
      <c r="Y17" s="142">
        <v>109</v>
      </c>
      <c r="Z17" s="138"/>
      <c r="AA17" s="143">
        <f t="shared" si="2"/>
        <v>14.990825688073395</v>
      </c>
      <c r="AB17" s="138"/>
      <c r="AC17" s="266">
        <v>38.5</v>
      </c>
      <c r="AD17" s="144"/>
      <c r="AE17" s="268">
        <v>156</v>
      </c>
      <c r="AF17" s="119"/>
      <c r="AG17" s="119"/>
      <c r="AH17" s="259" t="s">
        <v>210</v>
      </c>
      <c r="AI17" s="260" t="s">
        <v>231</v>
      </c>
      <c r="AJ17" s="13" t="s">
        <v>232</v>
      </c>
      <c r="AK17" s="13" t="s">
        <v>233</v>
      </c>
      <c r="AL17" s="261" t="s">
        <v>211</v>
      </c>
      <c r="AM17" s="13" t="s">
        <v>208</v>
      </c>
    </row>
    <row r="18" spans="1:47" ht="15.5">
      <c r="A18" s="119"/>
      <c r="B18" s="119"/>
      <c r="C18" s="120"/>
      <c r="D18" s="120"/>
      <c r="E18" s="120"/>
      <c r="F18" s="120"/>
      <c r="G18" s="120"/>
      <c r="H18" s="120"/>
      <c r="I18" s="120"/>
      <c r="J18" s="120"/>
      <c r="K18" s="120"/>
      <c r="L18" s="119"/>
      <c r="M18" s="120"/>
      <c r="N18" s="120"/>
      <c r="O18" s="120"/>
      <c r="P18" s="120"/>
      <c r="Q18" s="120"/>
      <c r="R18" s="120"/>
      <c r="S18" s="120"/>
      <c r="T18" s="120"/>
      <c r="U18" s="120"/>
      <c r="V18" s="119"/>
      <c r="W18" s="145" t="s">
        <v>111</v>
      </c>
      <c r="X18" s="133">
        <v>1934</v>
      </c>
      <c r="Y18" s="142">
        <v>129</v>
      </c>
      <c r="Z18" s="138"/>
      <c r="AA18" s="143">
        <f t="shared" si="2"/>
        <v>14.992248062015504</v>
      </c>
      <c r="AB18" s="138"/>
      <c r="AC18" s="266">
        <v>47.3</v>
      </c>
      <c r="AD18" s="144"/>
      <c r="AE18" s="268">
        <v>156</v>
      </c>
      <c r="AF18" s="119"/>
      <c r="AG18" s="119"/>
      <c r="AI18" s="262"/>
    </row>
    <row r="19" spans="1:47" ht="24">
      <c r="A19" s="119"/>
      <c r="B19" s="119"/>
      <c r="C19" s="120"/>
      <c r="D19" s="120"/>
      <c r="E19" s="120"/>
      <c r="F19" s="120"/>
      <c r="G19" s="120"/>
      <c r="H19" s="120"/>
      <c r="I19" s="120"/>
      <c r="J19" s="120"/>
      <c r="K19" s="120"/>
      <c r="L19" s="119"/>
      <c r="M19" s="120"/>
      <c r="N19" s="120"/>
      <c r="O19" s="120"/>
      <c r="P19" s="120"/>
      <c r="Q19" s="120"/>
      <c r="R19" s="120"/>
      <c r="S19" s="120"/>
      <c r="T19" s="120"/>
      <c r="U19" s="120"/>
      <c r="V19" s="119"/>
      <c r="W19" s="145" t="s">
        <v>113</v>
      </c>
      <c r="X19" s="133">
        <v>2114</v>
      </c>
      <c r="Y19" s="142">
        <v>141</v>
      </c>
      <c r="Z19" s="138"/>
      <c r="AA19" s="143">
        <f t="shared" si="2"/>
        <v>14.99290780141844</v>
      </c>
      <c r="AB19" s="138"/>
      <c r="AC19" s="266">
        <v>53.8</v>
      </c>
      <c r="AD19" s="139"/>
      <c r="AE19" s="268">
        <v>154</v>
      </c>
      <c r="AF19" s="119"/>
      <c r="AG19" s="119"/>
      <c r="AH19" t="s">
        <v>212</v>
      </c>
      <c r="AI19" s="263" t="s">
        <v>234</v>
      </c>
      <c r="AJ19" s="264">
        <v>20</v>
      </c>
      <c r="AK19" s="264" t="s">
        <v>235</v>
      </c>
      <c r="AL19" t="s">
        <v>203</v>
      </c>
      <c r="AM19" t="s">
        <v>213</v>
      </c>
    </row>
    <row r="20" spans="1:47" ht="26">
      <c r="A20" s="119"/>
      <c r="B20" s="119"/>
      <c r="C20" s="120"/>
      <c r="D20" s="120"/>
      <c r="E20" s="120"/>
      <c r="F20" s="120"/>
      <c r="G20" s="120"/>
      <c r="H20" s="120"/>
      <c r="I20" s="120"/>
      <c r="J20" s="120"/>
      <c r="K20" s="120"/>
      <c r="L20" s="119"/>
      <c r="M20" s="120"/>
      <c r="N20" s="120"/>
      <c r="O20" s="120"/>
      <c r="P20" s="120"/>
      <c r="Q20" s="120"/>
      <c r="R20" s="120"/>
      <c r="S20" s="120"/>
      <c r="T20" s="120"/>
      <c r="U20" s="120"/>
      <c r="V20" s="119"/>
      <c r="W20" s="145" t="s">
        <v>114</v>
      </c>
      <c r="X20" s="133">
        <v>2475</v>
      </c>
      <c r="Y20" s="142">
        <v>165</v>
      </c>
      <c r="Z20" s="138"/>
      <c r="AA20" s="143">
        <f t="shared" si="2"/>
        <v>15</v>
      </c>
      <c r="AB20" s="138"/>
      <c r="AC20" s="266">
        <v>64.3</v>
      </c>
      <c r="AD20" s="144"/>
      <c r="AE20" s="268">
        <v>156</v>
      </c>
      <c r="AF20" s="119"/>
      <c r="AG20" s="119"/>
      <c r="AH20" t="s">
        <v>214</v>
      </c>
      <c r="AI20" s="263" t="s">
        <v>236</v>
      </c>
      <c r="AJ20" s="265" t="s">
        <v>237</v>
      </c>
      <c r="AK20" s="264" t="s">
        <v>238</v>
      </c>
      <c r="AL20" t="s">
        <v>203</v>
      </c>
      <c r="AM20" s="38" t="s">
        <v>215</v>
      </c>
      <c r="AQ20" s="108"/>
      <c r="AR20" s="108"/>
      <c r="AS20" s="108"/>
      <c r="AT20" s="108"/>
      <c r="AU20" s="109"/>
    </row>
    <row r="21" spans="1:47" ht="15.5">
      <c r="A21" s="119"/>
      <c r="B21" s="119"/>
      <c r="C21" s="120"/>
      <c r="D21" s="120"/>
      <c r="E21" s="120"/>
      <c r="F21" s="120"/>
      <c r="G21" s="120"/>
      <c r="H21" s="120"/>
      <c r="I21" s="120"/>
      <c r="J21" s="120"/>
      <c r="K21" s="120"/>
      <c r="L21" s="119"/>
      <c r="M21" s="120"/>
      <c r="N21" s="120"/>
      <c r="O21" s="120"/>
      <c r="P21" s="120"/>
      <c r="Q21" s="120"/>
      <c r="R21" s="120"/>
      <c r="S21" s="120"/>
      <c r="T21" s="120"/>
      <c r="U21" s="120"/>
      <c r="V21" s="119"/>
      <c r="W21" s="145" t="s">
        <v>115</v>
      </c>
      <c r="X21" s="133">
        <v>2715</v>
      </c>
      <c r="Y21" s="142">
        <v>181</v>
      </c>
      <c r="Z21" s="138"/>
      <c r="AA21" s="143">
        <f t="shared" si="2"/>
        <v>15</v>
      </c>
      <c r="AB21" s="138"/>
      <c r="AC21" s="266">
        <v>72.2</v>
      </c>
      <c r="AD21" s="144"/>
      <c r="AE21" s="268">
        <v>155</v>
      </c>
      <c r="AF21" s="119"/>
      <c r="AG21" s="119"/>
      <c r="AQ21" s="108"/>
      <c r="AR21" s="108"/>
      <c r="AS21" s="108"/>
      <c r="AT21" s="108"/>
      <c r="AU21" s="108"/>
    </row>
    <row r="22" spans="1:47" ht="15.5">
      <c r="A22" s="119"/>
      <c r="B22" s="119"/>
      <c r="C22" s="120"/>
      <c r="D22" s="120"/>
      <c r="E22" s="120"/>
      <c r="F22" s="120"/>
      <c r="G22" s="120"/>
      <c r="H22" s="120"/>
      <c r="I22" s="120"/>
      <c r="J22" s="120"/>
      <c r="K22" s="120"/>
      <c r="L22" s="119"/>
      <c r="M22" s="120"/>
      <c r="N22" s="120"/>
      <c r="O22" s="120"/>
      <c r="P22" s="120"/>
      <c r="Q22" s="120"/>
      <c r="R22" s="120"/>
      <c r="S22" s="120"/>
      <c r="T22" s="120"/>
      <c r="U22" s="120"/>
      <c r="V22" s="119"/>
      <c r="W22" s="145" t="s">
        <v>116</v>
      </c>
      <c r="X22" s="146">
        <v>2955</v>
      </c>
      <c r="Y22" s="147">
        <v>197</v>
      </c>
      <c r="Z22" s="148"/>
      <c r="AA22" s="149">
        <f t="shared" si="2"/>
        <v>15</v>
      </c>
      <c r="AB22" s="148"/>
      <c r="AC22" s="267">
        <v>80.2</v>
      </c>
      <c r="AD22" s="144"/>
      <c r="AE22" s="269">
        <v>155</v>
      </c>
      <c r="AF22" s="119"/>
      <c r="AG22" s="119"/>
      <c r="AQ22" s="108"/>
      <c r="AR22" s="108"/>
      <c r="AS22" s="108"/>
      <c r="AT22" s="108"/>
      <c r="AU22" s="108"/>
    </row>
    <row r="23" spans="1:47">
      <c r="A23" s="119"/>
      <c r="B23" s="119"/>
      <c r="C23" s="120"/>
      <c r="D23" s="120"/>
      <c r="E23" s="120"/>
      <c r="F23" s="120"/>
      <c r="G23" s="120"/>
      <c r="H23" s="120"/>
      <c r="I23" s="120"/>
      <c r="J23" s="120"/>
      <c r="K23" s="120"/>
      <c r="L23" s="119"/>
      <c r="M23" s="120"/>
      <c r="N23" s="120"/>
      <c r="O23" s="120"/>
      <c r="P23" s="120"/>
      <c r="Q23" s="120"/>
      <c r="R23" s="120"/>
      <c r="S23" s="120"/>
      <c r="T23" s="120"/>
      <c r="U23" s="120"/>
      <c r="V23" s="119"/>
      <c r="W23" s="120"/>
      <c r="X23" s="120"/>
      <c r="Y23" s="120"/>
      <c r="Z23" s="120"/>
      <c r="AA23" s="120"/>
      <c r="AB23" s="120"/>
      <c r="AC23" s="120"/>
      <c r="AD23" s="120"/>
      <c r="AE23" s="120"/>
      <c r="AF23" s="119"/>
      <c r="AG23" s="119"/>
    </row>
    <row r="24" spans="1:47" ht="16.5">
      <c r="A24" s="119"/>
      <c r="B24" s="228" t="s">
        <v>103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1"/>
      <c r="M24" s="110" t="s">
        <v>68</v>
      </c>
      <c r="N24" s="150"/>
      <c r="O24" s="150"/>
      <c r="P24" s="150"/>
      <c r="Q24" s="150"/>
      <c r="R24" s="150"/>
      <c r="S24" s="150"/>
      <c r="T24" s="150"/>
      <c r="U24" s="150"/>
      <c r="V24" s="119"/>
      <c r="W24" s="150"/>
      <c r="X24" s="150"/>
      <c r="Y24" s="150"/>
      <c r="Z24" s="150"/>
      <c r="AA24" s="150"/>
      <c r="AB24" s="150"/>
      <c r="AC24" s="150"/>
      <c r="AD24" s="150"/>
      <c r="AE24" s="150"/>
      <c r="AF24" s="119"/>
      <c r="AG24" s="119"/>
    </row>
    <row r="25" spans="1:47" ht="16.5">
      <c r="A25" s="119"/>
      <c r="B25" s="228"/>
      <c r="C25" s="150"/>
      <c r="D25" s="150"/>
      <c r="E25" s="150"/>
      <c r="F25" s="150"/>
      <c r="G25" s="150"/>
      <c r="H25" s="150"/>
      <c r="I25" s="150"/>
      <c r="J25" s="150"/>
      <c r="K25" s="150"/>
      <c r="L25" s="151"/>
      <c r="M25" s="152"/>
      <c r="N25" s="150"/>
      <c r="O25" s="150"/>
      <c r="P25" s="150"/>
      <c r="Q25" s="150"/>
      <c r="R25" s="150"/>
      <c r="S25" s="150"/>
      <c r="T25" s="150"/>
      <c r="U25" s="150"/>
      <c r="V25" s="119"/>
      <c r="W25" s="150"/>
      <c r="X25" s="150"/>
      <c r="Y25" s="150"/>
      <c r="Z25" s="150"/>
      <c r="AA25" s="150"/>
      <c r="AB25" s="150"/>
      <c r="AC25" s="150"/>
      <c r="AD25" s="150"/>
      <c r="AE25" s="150"/>
      <c r="AF25" s="119"/>
      <c r="AG25" s="119"/>
    </row>
    <row r="26" spans="1:47">
      <c r="A26" s="119"/>
      <c r="B26" s="119"/>
      <c r="C26" s="153" t="s">
        <v>243</v>
      </c>
      <c r="D26" s="150"/>
      <c r="E26" s="150"/>
      <c r="F26" s="150"/>
      <c r="G26" s="150"/>
      <c r="H26" s="271" t="s">
        <v>239</v>
      </c>
      <c r="I26" s="270" t="s">
        <v>247</v>
      </c>
      <c r="J26" s="150"/>
      <c r="K26" s="150"/>
      <c r="L26" s="151"/>
      <c r="M26" s="153" t="s">
        <v>244</v>
      </c>
      <c r="N26" s="150"/>
      <c r="O26" s="150"/>
      <c r="P26" s="150"/>
      <c r="Q26" s="150"/>
      <c r="R26" s="271" t="s">
        <v>239</v>
      </c>
      <c r="S26" s="270" t="s">
        <v>248</v>
      </c>
      <c r="T26" s="150"/>
      <c r="U26" s="150"/>
      <c r="V26" s="151"/>
      <c r="W26" s="153" t="s">
        <v>245</v>
      </c>
      <c r="X26" s="150"/>
      <c r="Y26" s="150"/>
      <c r="Z26" s="150"/>
      <c r="AA26" s="150"/>
      <c r="AB26" s="271" t="s">
        <v>239</v>
      </c>
      <c r="AC26" s="270" t="s">
        <v>249</v>
      </c>
      <c r="AD26" s="150"/>
      <c r="AE26" s="150"/>
      <c r="AF26" s="119"/>
      <c r="AG26" s="119"/>
    </row>
    <row r="27" spans="1:47">
      <c r="A27" s="119"/>
      <c r="B27" s="119"/>
      <c r="C27" s="121"/>
      <c r="D27" s="122" t="s">
        <v>69</v>
      </c>
      <c r="E27" s="123"/>
      <c r="F27" s="123"/>
      <c r="G27" s="123"/>
      <c r="H27" s="123"/>
      <c r="I27" s="124" t="s">
        <v>121</v>
      </c>
      <c r="J27" s="122"/>
      <c r="K27" s="125" t="s">
        <v>70</v>
      </c>
      <c r="L27" s="119"/>
      <c r="M27" s="121"/>
      <c r="N27" s="122" t="s">
        <v>69</v>
      </c>
      <c r="O27" s="123"/>
      <c r="P27" s="123"/>
      <c r="Q27" s="123"/>
      <c r="R27" s="123"/>
      <c r="S27" s="124" t="s">
        <v>121</v>
      </c>
      <c r="T27" s="122"/>
      <c r="U27" s="125" t="s">
        <v>70</v>
      </c>
      <c r="V27" s="119"/>
      <c r="W27" s="121"/>
      <c r="X27" s="122" t="s">
        <v>69</v>
      </c>
      <c r="Y27" s="123"/>
      <c r="Z27" s="123"/>
      <c r="AA27" s="123"/>
      <c r="AB27" s="123"/>
      <c r="AC27" s="124" t="s">
        <v>121</v>
      </c>
      <c r="AD27" s="122"/>
      <c r="AE27" s="125" t="s">
        <v>70</v>
      </c>
      <c r="AF27" s="119"/>
      <c r="AG27" s="119"/>
    </row>
    <row r="28" spans="1:47" ht="13.5" thickBot="1">
      <c r="A28" s="119"/>
      <c r="B28" s="119"/>
      <c r="C28" s="126" t="s">
        <v>71</v>
      </c>
      <c r="D28" s="127" t="s">
        <v>72</v>
      </c>
      <c r="E28" s="128" t="s">
        <v>73</v>
      </c>
      <c r="F28" s="128" t="s">
        <v>74</v>
      </c>
      <c r="G28" s="128" t="s">
        <v>75</v>
      </c>
      <c r="H28" s="128" t="s">
        <v>76</v>
      </c>
      <c r="I28" s="129" t="s">
        <v>77</v>
      </c>
      <c r="J28" s="130"/>
      <c r="K28" s="131" t="s">
        <v>78</v>
      </c>
      <c r="L28" s="119"/>
      <c r="M28" s="126" t="s">
        <v>71</v>
      </c>
      <c r="N28" s="127" t="s">
        <v>72</v>
      </c>
      <c r="O28" s="128" t="s">
        <v>73</v>
      </c>
      <c r="P28" s="128" t="s">
        <v>74</v>
      </c>
      <c r="Q28" s="128" t="s">
        <v>75</v>
      </c>
      <c r="R28" s="128" t="s">
        <v>76</v>
      </c>
      <c r="S28" s="129" t="s">
        <v>77</v>
      </c>
      <c r="T28" s="130"/>
      <c r="U28" s="131" t="s">
        <v>78</v>
      </c>
      <c r="V28" s="119"/>
      <c r="W28" s="126" t="s">
        <v>71</v>
      </c>
      <c r="X28" s="127" t="s">
        <v>72</v>
      </c>
      <c r="Y28" s="128" t="s">
        <v>73</v>
      </c>
      <c r="Z28" s="128" t="s">
        <v>74</v>
      </c>
      <c r="AA28" s="128" t="s">
        <v>75</v>
      </c>
      <c r="AB28" s="128" t="s">
        <v>76</v>
      </c>
      <c r="AC28" s="129" t="s">
        <v>77</v>
      </c>
      <c r="AD28" s="130"/>
      <c r="AE28" s="131" t="s">
        <v>78</v>
      </c>
      <c r="AF28" s="119"/>
      <c r="AG28" s="119"/>
    </row>
    <row r="29" spans="1:47" ht="16" thickTop="1">
      <c r="A29" s="119"/>
      <c r="B29" s="119"/>
      <c r="C29" s="141" t="s">
        <v>125</v>
      </c>
      <c r="D29" s="133">
        <v>175</v>
      </c>
      <c r="E29" s="138">
        <v>12</v>
      </c>
      <c r="F29" s="138">
        <v>4</v>
      </c>
      <c r="G29" s="154">
        <f>D29/E29</f>
        <v>14.583333333333334</v>
      </c>
      <c r="H29" s="154">
        <f>E29/F29</f>
        <v>3</v>
      </c>
      <c r="I29" s="138">
        <v>0.93</v>
      </c>
      <c r="J29" s="139"/>
      <c r="K29" s="155">
        <v>467</v>
      </c>
      <c r="L29" s="119"/>
      <c r="M29" s="141" t="s">
        <v>126</v>
      </c>
      <c r="N29" s="133">
        <v>108.2</v>
      </c>
      <c r="O29" s="138">
        <v>11</v>
      </c>
      <c r="P29" s="138">
        <v>3</v>
      </c>
      <c r="Q29" s="154">
        <f>N29/O29</f>
        <v>9.836363636363636</v>
      </c>
      <c r="R29" s="154">
        <f>O29/P29</f>
        <v>3.6666666666666665</v>
      </c>
      <c r="S29" s="138">
        <v>0.89</v>
      </c>
      <c r="T29" s="139"/>
      <c r="U29" s="155">
        <v>307</v>
      </c>
      <c r="V29" s="119"/>
      <c r="W29" s="132" t="s">
        <v>127</v>
      </c>
      <c r="X29" s="133" t="s">
        <v>79</v>
      </c>
      <c r="Y29" s="138"/>
      <c r="Z29" s="138"/>
      <c r="AA29" s="156"/>
      <c r="AB29" s="156"/>
      <c r="AC29" s="138" t="s">
        <v>80</v>
      </c>
      <c r="AD29" s="139"/>
      <c r="AE29" s="155" t="s">
        <v>81</v>
      </c>
      <c r="AF29" s="119"/>
      <c r="AG29" s="119"/>
    </row>
    <row r="30" spans="1:47" ht="15.5">
      <c r="A30" s="119"/>
      <c r="B30" s="119"/>
      <c r="C30" s="141" t="s">
        <v>128</v>
      </c>
      <c r="D30" s="133">
        <v>218</v>
      </c>
      <c r="E30" s="138">
        <v>15</v>
      </c>
      <c r="F30" s="138">
        <v>5</v>
      </c>
      <c r="G30" s="154">
        <f t="shared" ref="G30:H41" si="3">D30/E30</f>
        <v>14.533333333333333</v>
      </c>
      <c r="H30" s="154">
        <f t="shared" si="3"/>
        <v>3</v>
      </c>
      <c r="I30" s="138">
        <v>1.29</v>
      </c>
      <c r="J30" s="139"/>
      <c r="K30" s="155">
        <v>428</v>
      </c>
      <c r="L30" s="119"/>
      <c r="M30" s="141" t="s">
        <v>129</v>
      </c>
      <c r="N30" s="133">
        <v>184</v>
      </c>
      <c r="O30" s="138">
        <v>18</v>
      </c>
      <c r="P30" s="138">
        <v>5</v>
      </c>
      <c r="Q30" s="154">
        <f t="shared" ref="Q30:R40" si="4">N30/O30</f>
        <v>10.222222222222221</v>
      </c>
      <c r="R30" s="154">
        <f t="shared" si="4"/>
        <v>3.6</v>
      </c>
      <c r="S30" s="138">
        <v>2.19</v>
      </c>
      <c r="T30" s="139"/>
      <c r="U30" s="155">
        <v>227</v>
      </c>
      <c r="V30" s="119"/>
      <c r="W30" s="141" t="s">
        <v>130</v>
      </c>
      <c r="X30" s="133">
        <v>45</v>
      </c>
      <c r="Y30" s="138">
        <v>10</v>
      </c>
      <c r="Z30" s="138">
        <v>2</v>
      </c>
      <c r="AA30" s="156">
        <f t="shared" ref="AA30:AB39" si="5">X30/Y30</f>
        <v>4.5</v>
      </c>
      <c r="AB30" s="156">
        <f t="shared" si="5"/>
        <v>5</v>
      </c>
      <c r="AC30" s="138">
        <v>1.64</v>
      </c>
      <c r="AD30" s="144"/>
      <c r="AE30" s="155">
        <v>79</v>
      </c>
      <c r="AF30" s="119"/>
      <c r="AG30" s="119"/>
    </row>
    <row r="31" spans="1:47" ht="15.5">
      <c r="A31" s="119"/>
      <c r="B31" s="119"/>
      <c r="C31" s="141" t="s">
        <v>131</v>
      </c>
      <c r="D31" s="133">
        <v>321</v>
      </c>
      <c r="E31" s="138">
        <v>20</v>
      </c>
      <c r="F31" s="138">
        <v>7</v>
      </c>
      <c r="G31" s="154">
        <f t="shared" si="3"/>
        <v>16.05</v>
      </c>
      <c r="H31" s="154">
        <f t="shared" si="3"/>
        <v>2.8571428571428572</v>
      </c>
      <c r="I31" s="138">
        <v>2.38</v>
      </c>
      <c r="J31" s="139"/>
      <c r="K31" s="155">
        <v>348</v>
      </c>
      <c r="L31" s="119"/>
      <c r="M31" s="141" t="s">
        <v>132</v>
      </c>
      <c r="N31" s="133">
        <v>216</v>
      </c>
      <c r="O31" s="138">
        <v>22</v>
      </c>
      <c r="P31" s="138">
        <v>6</v>
      </c>
      <c r="Q31" s="154">
        <f t="shared" si="4"/>
        <v>9.8181818181818183</v>
      </c>
      <c r="R31" s="154">
        <f t="shared" si="4"/>
        <v>3.6666666666666665</v>
      </c>
      <c r="S31" s="138">
        <v>3.49</v>
      </c>
      <c r="T31" s="139"/>
      <c r="U31" s="155">
        <v>175</v>
      </c>
      <c r="V31" s="119"/>
      <c r="W31" s="141" t="s">
        <v>133</v>
      </c>
      <c r="X31" s="133">
        <v>67</v>
      </c>
      <c r="Y31" s="138">
        <v>15</v>
      </c>
      <c r="Z31" s="138">
        <v>3</v>
      </c>
      <c r="AA31" s="156">
        <f t="shared" si="5"/>
        <v>4.4666666666666668</v>
      </c>
      <c r="AB31" s="156">
        <f t="shared" si="5"/>
        <v>5</v>
      </c>
      <c r="AC31" s="138">
        <v>3.09</v>
      </c>
      <c r="AD31" s="144"/>
      <c r="AE31" s="155">
        <v>67</v>
      </c>
      <c r="AF31" s="119"/>
      <c r="AG31" s="119"/>
    </row>
    <row r="32" spans="1:47" ht="15.5">
      <c r="A32" s="119"/>
      <c r="B32" s="119"/>
      <c r="C32" s="141" t="s">
        <v>134</v>
      </c>
      <c r="D32" s="133">
        <v>437</v>
      </c>
      <c r="E32" s="138">
        <v>30</v>
      </c>
      <c r="F32" s="138">
        <v>10</v>
      </c>
      <c r="G32" s="154">
        <f t="shared" si="3"/>
        <v>14.566666666666666</v>
      </c>
      <c r="H32" s="154">
        <f t="shared" si="3"/>
        <v>3</v>
      </c>
      <c r="I32" s="138">
        <v>4.78</v>
      </c>
      <c r="J32" s="139"/>
      <c r="K32" s="155">
        <v>256</v>
      </c>
      <c r="L32" s="119"/>
      <c r="M32" s="141" t="s">
        <v>135</v>
      </c>
      <c r="N32" s="133">
        <v>259</v>
      </c>
      <c r="O32" s="138">
        <v>25</v>
      </c>
      <c r="P32" s="138">
        <v>11</v>
      </c>
      <c r="Q32" s="154">
        <f t="shared" si="4"/>
        <v>10.36</v>
      </c>
      <c r="R32" s="154">
        <f t="shared" si="4"/>
        <v>2.2727272727272729</v>
      </c>
      <c r="S32" s="138">
        <v>4.57</v>
      </c>
      <c r="T32" s="139"/>
      <c r="U32" s="155">
        <v>163</v>
      </c>
      <c r="V32" s="119"/>
      <c r="W32" s="141" t="s">
        <v>136</v>
      </c>
      <c r="X32" s="133">
        <v>90</v>
      </c>
      <c r="Y32" s="138">
        <v>20</v>
      </c>
      <c r="Z32" s="138">
        <v>4</v>
      </c>
      <c r="AA32" s="156">
        <f t="shared" si="5"/>
        <v>4.5</v>
      </c>
      <c r="AB32" s="156">
        <f t="shared" si="5"/>
        <v>5</v>
      </c>
      <c r="AC32" s="138">
        <v>5.77</v>
      </c>
      <c r="AD32" s="144"/>
      <c r="AE32" s="155">
        <v>53</v>
      </c>
      <c r="AF32" s="119"/>
      <c r="AG32" s="119"/>
    </row>
    <row r="33" spans="1:47" ht="15.5">
      <c r="A33" s="119"/>
      <c r="B33" s="119"/>
      <c r="C33" s="141" t="s">
        <v>137</v>
      </c>
      <c r="D33" s="133">
        <v>540</v>
      </c>
      <c r="E33" s="138">
        <v>35</v>
      </c>
      <c r="F33" s="138">
        <v>12</v>
      </c>
      <c r="G33" s="154">
        <f t="shared" si="3"/>
        <v>15.428571428571429</v>
      </c>
      <c r="H33" s="154">
        <f t="shared" si="3"/>
        <v>2.9166666666666665</v>
      </c>
      <c r="I33" s="138">
        <v>6.61</v>
      </c>
      <c r="J33" s="139"/>
      <c r="K33" s="155">
        <v>234</v>
      </c>
      <c r="L33" s="119"/>
      <c r="M33" s="141" t="s">
        <v>138</v>
      </c>
      <c r="N33" s="133">
        <v>400</v>
      </c>
      <c r="O33" s="138">
        <v>40</v>
      </c>
      <c r="P33" s="138">
        <v>11</v>
      </c>
      <c r="Q33" s="154">
        <f t="shared" si="4"/>
        <v>10</v>
      </c>
      <c r="R33" s="154">
        <f t="shared" si="4"/>
        <v>3.6363636363636362</v>
      </c>
      <c r="S33" s="138">
        <v>9.74</v>
      </c>
      <c r="T33" s="139"/>
      <c r="U33" s="155">
        <v>130</v>
      </c>
      <c r="V33" s="119"/>
      <c r="W33" s="141" t="s">
        <v>139</v>
      </c>
      <c r="X33" s="133">
        <v>180</v>
      </c>
      <c r="Y33" s="138">
        <v>40</v>
      </c>
      <c r="Z33" s="138">
        <v>8</v>
      </c>
      <c r="AA33" s="156">
        <f t="shared" si="5"/>
        <v>4.5</v>
      </c>
      <c r="AB33" s="156">
        <f t="shared" si="5"/>
        <v>5</v>
      </c>
      <c r="AC33" s="138">
        <v>14.3</v>
      </c>
      <c r="AD33" s="144"/>
      <c r="AE33" s="155">
        <v>48</v>
      </c>
      <c r="AF33" s="119"/>
      <c r="AG33" s="119"/>
    </row>
    <row r="34" spans="1:47" ht="15.5">
      <c r="A34" s="119"/>
      <c r="B34" s="119"/>
      <c r="C34" s="141" t="s">
        <v>140</v>
      </c>
      <c r="D34" s="133">
        <v>583</v>
      </c>
      <c r="E34" s="138">
        <v>38</v>
      </c>
      <c r="F34" s="138">
        <v>13</v>
      </c>
      <c r="G34" s="154">
        <f t="shared" si="3"/>
        <v>15.342105263157896</v>
      </c>
      <c r="H34" s="154">
        <f t="shared" si="3"/>
        <v>2.9230769230769229</v>
      </c>
      <c r="I34" s="138">
        <v>7.49</v>
      </c>
      <c r="J34" s="139"/>
      <c r="K34" s="155">
        <v>227</v>
      </c>
      <c r="L34" s="119"/>
      <c r="M34" s="141" t="s">
        <v>141</v>
      </c>
      <c r="N34" s="133">
        <v>508</v>
      </c>
      <c r="O34" s="138">
        <v>51</v>
      </c>
      <c r="P34" s="138">
        <v>14</v>
      </c>
      <c r="Q34" s="154">
        <f t="shared" si="4"/>
        <v>9.9607843137254903</v>
      </c>
      <c r="R34" s="154">
        <f t="shared" si="4"/>
        <v>3.6428571428571428</v>
      </c>
      <c r="S34" s="138">
        <v>14.6</v>
      </c>
      <c r="T34" s="139"/>
      <c r="U34" s="155">
        <v>113</v>
      </c>
      <c r="V34" s="119"/>
      <c r="W34" s="141" t="s">
        <v>142</v>
      </c>
      <c r="X34" s="133">
        <v>266</v>
      </c>
      <c r="Y34" s="138">
        <v>59</v>
      </c>
      <c r="Z34" s="138">
        <v>12</v>
      </c>
      <c r="AA34" s="156">
        <f t="shared" si="5"/>
        <v>4.5084745762711869</v>
      </c>
      <c r="AB34" s="156">
        <f t="shared" si="5"/>
        <v>4.916666666666667</v>
      </c>
      <c r="AC34" s="138">
        <v>27.31</v>
      </c>
      <c r="AD34" s="144"/>
      <c r="AE34" s="155">
        <v>43</v>
      </c>
      <c r="AF34" s="119"/>
      <c r="AG34" s="119"/>
    </row>
    <row r="35" spans="1:47" ht="15.5">
      <c r="A35" s="119"/>
      <c r="B35" s="119"/>
      <c r="C35" s="141" t="s">
        <v>143</v>
      </c>
      <c r="D35" s="133">
        <v>642</v>
      </c>
      <c r="E35" s="138">
        <v>40</v>
      </c>
      <c r="F35" s="138">
        <v>14</v>
      </c>
      <c r="G35" s="154">
        <f t="shared" si="3"/>
        <v>16.05</v>
      </c>
      <c r="H35" s="154">
        <f t="shared" si="3"/>
        <v>2.8571428571428572</v>
      </c>
      <c r="I35" s="138">
        <v>7.27</v>
      </c>
      <c r="J35" s="139"/>
      <c r="K35" s="155">
        <v>256</v>
      </c>
      <c r="L35" s="119"/>
      <c r="M35" s="141" t="s">
        <v>144</v>
      </c>
      <c r="N35" s="133">
        <v>659</v>
      </c>
      <c r="O35" s="138">
        <v>65</v>
      </c>
      <c r="P35" s="138">
        <v>18</v>
      </c>
      <c r="Q35" s="154">
        <f t="shared" si="4"/>
        <v>10.138461538461538</v>
      </c>
      <c r="R35" s="154">
        <f t="shared" si="4"/>
        <v>3.6111111111111112</v>
      </c>
      <c r="S35" s="138">
        <v>21.03</v>
      </c>
      <c r="T35" s="139"/>
      <c r="U35" s="155">
        <v>110</v>
      </c>
      <c r="V35" s="119"/>
      <c r="W35" s="141" t="s">
        <v>145</v>
      </c>
      <c r="X35" s="133">
        <v>293</v>
      </c>
      <c r="Y35" s="138">
        <v>65</v>
      </c>
      <c r="Z35" s="138">
        <v>13</v>
      </c>
      <c r="AA35" s="156">
        <f t="shared" si="5"/>
        <v>4.5076923076923077</v>
      </c>
      <c r="AB35" s="156">
        <f t="shared" si="5"/>
        <v>5</v>
      </c>
      <c r="AC35" s="138">
        <v>29.89</v>
      </c>
      <c r="AD35" s="144"/>
      <c r="AE35" s="155">
        <v>44</v>
      </c>
      <c r="AF35" s="119"/>
      <c r="AG35" s="119"/>
    </row>
    <row r="36" spans="1:47" ht="15.5">
      <c r="A36" s="119"/>
      <c r="B36" s="119"/>
      <c r="C36" s="141" t="s">
        <v>146</v>
      </c>
      <c r="D36" s="133">
        <v>811</v>
      </c>
      <c r="E36" s="138">
        <v>54</v>
      </c>
      <c r="F36" s="138">
        <v>18</v>
      </c>
      <c r="G36" s="154">
        <f t="shared" si="3"/>
        <v>15.018518518518519</v>
      </c>
      <c r="H36" s="154">
        <f t="shared" si="3"/>
        <v>3</v>
      </c>
      <c r="I36" s="138">
        <v>14.18</v>
      </c>
      <c r="J36" s="139"/>
      <c r="K36" s="155">
        <v>176</v>
      </c>
      <c r="L36" s="119"/>
      <c r="M36" s="141" t="s">
        <v>147</v>
      </c>
      <c r="N36" s="133">
        <v>725</v>
      </c>
      <c r="O36" s="138">
        <v>73</v>
      </c>
      <c r="P36" s="138">
        <v>20</v>
      </c>
      <c r="Q36" s="154">
        <f t="shared" si="4"/>
        <v>9.9315068493150687</v>
      </c>
      <c r="R36" s="154">
        <f t="shared" si="4"/>
        <v>3.65</v>
      </c>
      <c r="S36" s="138">
        <v>25.24</v>
      </c>
      <c r="T36" s="139"/>
      <c r="U36" s="155">
        <v>103</v>
      </c>
      <c r="V36" s="119"/>
      <c r="W36" s="141" t="s">
        <v>148</v>
      </c>
      <c r="X36" s="133">
        <v>325</v>
      </c>
      <c r="Y36" s="138">
        <v>78</v>
      </c>
      <c r="Z36" s="138">
        <v>15</v>
      </c>
      <c r="AA36" s="156">
        <f t="shared" si="5"/>
        <v>4.166666666666667</v>
      </c>
      <c r="AB36" s="156">
        <f t="shared" si="5"/>
        <v>5.2</v>
      </c>
      <c r="AC36" s="138">
        <v>39.54</v>
      </c>
      <c r="AD36" s="144"/>
      <c r="AE36" s="155">
        <v>41</v>
      </c>
      <c r="AF36" s="119"/>
      <c r="AG36" s="119"/>
    </row>
    <row r="37" spans="1:47" ht="15.5">
      <c r="A37" s="119"/>
      <c r="B37" s="119"/>
      <c r="C37" s="141" t="s">
        <v>149</v>
      </c>
      <c r="D37" s="133">
        <v>889</v>
      </c>
      <c r="E37" s="138">
        <v>59</v>
      </c>
      <c r="F37" s="138">
        <v>20</v>
      </c>
      <c r="G37" s="154">
        <f t="shared" si="3"/>
        <v>15.067796610169491</v>
      </c>
      <c r="H37" s="154">
        <f t="shared" si="3"/>
        <v>2.95</v>
      </c>
      <c r="I37" s="138">
        <v>15.05</v>
      </c>
      <c r="J37" s="139"/>
      <c r="K37" s="155">
        <v>182</v>
      </c>
      <c r="L37" s="119"/>
      <c r="M37" s="141" t="s">
        <v>150</v>
      </c>
      <c r="N37" s="133">
        <v>886</v>
      </c>
      <c r="O37" s="138">
        <v>86</v>
      </c>
      <c r="P37" s="138">
        <v>24</v>
      </c>
      <c r="Q37" s="154">
        <f t="shared" si="4"/>
        <v>10.302325581395349</v>
      </c>
      <c r="R37" s="154">
        <f t="shared" si="4"/>
        <v>3.5833333333333335</v>
      </c>
      <c r="S37" s="138">
        <v>30.85</v>
      </c>
      <c r="T37" s="139"/>
      <c r="U37" s="155">
        <v>110</v>
      </c>
      <c r="V37" s="119"/>
      <c r="W37" s="141" t="s">
        <v>151</v>
      </c>
      <c r="X37" s="133">
        <v>378</v>
      </c>
      <c r="Y37" s="138">
        <v>86</v>
      </c>
      <c r="Z37" s="138">
        <v>17</v>
      </c>
      <c r="AA37" s="156">
        <f t="shared" si="5"/>
        <v>4.3953488372093021</v>
      </c>
      <c r="AB37" s="156">
        <f t="shared" si="5"/>
        <v>5.0588235294117645</v>
      </c>
      <c r="AC37" s="138">
        <v>39.24</v>
      </c>
      <c r="AD37" s="144"/>
      <c r="AE37" s="155">
        <v>47</v>
      </c>
      <c r="AF37" s="119"/>
      <c r="AG37" s="119"/>
    </row>
    <row r="38" spans="1:47" ht="15.5">
      <c r="A38" s="119"/>
      <c r="B38" s="119"/>
      <c r="C38" s="141" t="s">
        <v>152</v>
      </c>
      <c r="D38" s="133">
        <v>918</v>
      </c>
      <c r="E38" s="138">
        <v>63</v>
      </c>
      <c r="F38" s="138">
        <v>21</v>
      </c>
      <c r="G38" s="154">
        <f t="shared" si="3"/>
        <v>14.571428571428571</v>
      </c>
      <c r="H38" s="154">
        <f t="shared" si="3"/>
        <v>3</v>
      </c>
      <c r="I38" s="138">
        <v>17.420000000000002</v>
      </c>
      <c r="J38" s="139"/>
      <c r="K38" s="155">
        <v>168</v>
      </c>
      <c r="L38" s="119"/>
      <c r="M38" s="141" t="s">
        <v>153</v>
      </c>
      <c r="N38" s="133">
        <v>984</v>
      </c>
      <c r="O38" s="138">
        <v>98</v>
      </c>
      <c r="P38" s="138">
        <v>27</v>
      </c>
      <c r="Q38" s="154">
        <f t="shared" si="4"/>
        <v>10.040816326530612</v>
      </c>
      <c r="R38" s="154">
        <f t="shared" si="4"/>
        <v>3.6296296296296298</v>
      </c>
      <c r="S38" s="138">
        <v>39.93</v>
      </c>
      <c r="T38" s="139"/>
      <c r="U38" s="155">
        <v>98</v>
      </c>
      <c r="V38" s="119"/>
      <c r="W38" s="141" t="s">
        <v>154</v>
      </c>
      <c r="X38" s="133">
        <v>603</v>
      </c>
      <c r="Y38" s="138">
        <v>136</v>
      </c>
      <c r="Z38" s="138">
        <v>27</v>
      </c>
      <c r="AA38" s="156">
        <f t="shared" si="5"/>
        <v>4.4338235294117645</v>
      </c>
      <c r="AB38" s="156">
        <f t="shared" si="5"/>
        <v>5.0370370370370372</v>
      </c>
      <c r="AC38" s="138">
        <v>68.83</v>
      </c>
      <c r="AD38" s="144"/>
      <c r="AE38" s="155">
        <v>48</v>
      </c>
      <c r="AF38" s="119"/>
      <c r="AG38" s="119"/>
    </row>
    <row r="39" spans="1:47" ht="15.5">
      <c r="A39" s="119"/>
      <c r="B39" s="119"/>
      <c r="C39" s="141" t="s">
        <v>155</v>
      </c>
      <c r="D39" s="133">
        <v>1283</v>
      </c>
      <c r="E39" s="138">
        <v>86</v>
      </c>
      <c r="F39" s="138">
        <v>29</v>
      </c>
      <c r="G39" s="154">
        <f t="shared" si="3"/>
        <v>14.918604651162791</v>
      </c>
      <c r="H39" s="154">
        <f t="shared" si="3"/>
        <v>2.9655172413793105</v>
      </c>
      <c r="I39" s="138">
        <v>25.71</v>
      </c>
      <c r="J39" s="139"/>
      <c r="K39" s="155">
        <v>171</v>
      </c>
      <c r="L39" s="119"/>
      <c r="M39" s="141" t="s">
        <v>156</v>
      </c>
      <c r="N39" s="133">
        <v>1330</v>
      </c>
      <c r="O39" s="138">
        <v>136</v>
      </c>
      <c r="P39" s="138">
        <v>37</v>
      </c>
      <c r="Q39" s="154">
        <f t="shared" si="4"/>
        <v>9.7794117647058822</v>
      </c>
      <c r="R39" s="154">
        <f t="shared" si="4"/>
        <v>3.6756756756756759</v>
      </c>
      <c r="S39" s="138">
        <v>59.08</v>
      </c>
      <c r="T39" s="139"/>
      <c r="U39" s="155">
        <v>97</v>
      </c>
      <c r="V39" s="119"/>
      <c r="W39" s="141" t="s">
        <v>157</v>
      </c>
      <c r="X39" s="140">
        <v>940</v>
      </c>
      <c r="Y39" s="138">
        <v>209</v>
      </c>
      <c r="Z39" s="138">
        <v>41</v>
      </c>
      <c r="AA39" s="156">
        <f t="shared" si="5"/>
        <v>4.4976076555023923</v>
      </c>
      <c r="AB39" s="156">
        <f t="shared" si="5"/>
        <v>5.0975609756097562</v>
      </c>
      <c r="AC39" s="138">
        <v>99.64</v>
      </c>
      <c r="AD39" s="144"/>
      <c r="AE39" s="155">
        <v>54</v>
      </c>
      <c r="AF39" s="119"/>
      <c r="AG39" s="119"/>
    </row>
    <row r="40" spans="1:47" ht="15.5">
      <c r="A40" s="119"/>
      <c r="B40" s="119"/>
      <c r="C40" s="141" t="s">
        <v>158</v>
      </c>
      <c r="D40" s="133">
        <v>1372</v>
      </c>
      <c r="E40" s="138">
        <v>86</v>
      </c>
      <c r="F40" s="138">
        <v>30</v>
      </c>
      <c r="G40" s="154">
        <f t="shared" si="3"/>
        <v>15.953488372093023</v>
      </c>
      <c r="H40" s="154">
        <f t="shared" si="3"/>
        <v>2.8666666666666667</v>
      </c>
      <c r="I40" s="138">
        <v>24.76</v>
      </c>
      <c r="J40" s="139"/>
      <c r="K40" s="155">
        <v>186</v>
      </c>
      <c r="L40" s="119"/>
      <c r="M40" s="141" t="s">
        <v>159</v>
      </c>
      <c r="N40" s="133">
        <v>1403</v>
      </c>
      <c r="O40" s="138">
        <v>136</v>
      </c>
      <c r="P40" s="138">
        <v>38</v>
      </c>
      <c r="Q40" s="154">
        <f t="shared" si="4"/>
        <v>10.316176470588236</v>
      </c>
      <c r="R40" s="154">
        <f t="shared" si="4"/>
        <v>3.5789473684210527</v>
      </c>
      <c r="S40" s="138">
        <v>58.07</v>
      </c>
      <c r="T40" s="139"/>
      <c r="U40" s="155">
        <v>102</v>
      </c>
      <c r="V40" s="119"/>
      <c r="W40" s="141"/>
      <c r="X40" s="133"/>
      <c r="Y40" s="138"/>
      <c r="Z40" s="138"/>
      <c r="AA40" s="138"/>
      <c r="AB40" s="138"/>
      <c r="AC40" s="138"/>
      <c r="AD40" s="139"/>
      <c r="AE40" s="155"/>
      <c r="AF40" s="119"/>
      <c r="AG40" s="119"/>
    </row>
    <row r="41" spans="1:47" ht="15.5">
      <c r="A41" s="119"/>
      <c r="B41" s="119"/>
      <c r="C41" s="145" t="s">
        <v>160</v>
      </c>
      <c r="D41" s="146">
        <v>2128</v>
      </c>
      <c r="E41" s="148">
        <v>136</v>
      </c>
      <c r="F41" s="148">
        <v>47</v>
      </c>
      <c r="G41" s="157">
        <f t="shared" si="3"/>
        <v>15.647058823529411</v>
      </c>
      <c r="H41" s="157">
        <f t="shared" si="3"/>
        <v>2.8936170212765959</v>
      </c>
      <c r="I41" s="148">
        <v>49.47</v>
      </c>
      <c r="J41" s="139"/>
      <c r="K41" s="158">
        <v>161</v>
      </c>
      <c r="L41" s="119"/>
      <c r="M41" s="145"/>
      <c r="N41" s="146"/>
      <c r="O41" s="148"/>
      <c r="P41" s="148"/>
      <c r="Q41" s="148"/>
      <c r="R41" s="148"/>
      <c r="S41" s="148"/>
      <c r="T41" s="139"/>
      <c r="U41" s="158"/>
      <c r="V41" s="119"/>
      <c r="W41" s="145"/>
      <c r="X41" s="146"/>
      <c r="Y41" s="148"/>
      <c r="Z41" s="148"/>
      <c r="AA41" s="148"/>
      <c r="AB41" s="148"/>
      <c r="AC41" s="148"/>
      <c r="AD41" s="139"/>
      <c r="AE41" s="158"/>
      <c r="AF41" s="119"/>
      <c r="AG41" s="119"/>
    </row>
    <row r="42" spans="1:47" ht="15.5">
      <c r="A42" s="119"/>
      <c r="B42" s="119"/>
      <c r="C42" s="159"/>
      <c r="D42" s="160"/>
      <c r="E42" s="160"/>
      <c r="F42" s="160"/>
      <c r="G42" s="160"/>
      <c r="H42" s="160"/>
      <c r="I42" s="160"/>
      <c r="J42" s="160"/>
      <c r="K42" s="160"/>
      <c r="L42" s="119"/>
      <c r="M42" s="159"/>
      <c r="N42" s="160"/>
      <c r="O42" s="160"/>
      <c r="P42" s="160"/>
      <c r="Q42" s="160"/>
      <c r="R42" s="160"/>
      <c r="S42" s="160"/>
      <c r="T42" s="160"/>
      <c r="U42" s="160"/>
      <c r="V42" s="119"/>
      <c r="W42" s="159"/>
      <c r="X42" s="160"/>
      <c r="Y42" s="160"/>
      <c r="Z42" s="160"/>
      <c r="AA42" s="160"/>
      <c r="AB42" s="160"/>
      <c r="AC42" s="160"/>
      <c r="AD42" s="160"/>
      <c r="AE42" s="160"/>
      <c r="AF42" s="119"/>
      <c r="AG42" s="119"/>
    </row>
    <row r="43" spans="1:47" s="107" customFormat="1" ht="16.5">
      <c r="A43" s="120"/>
      <c r="B43" s="228" t="s">
        <v>83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19"/>
      <c r="M43" s="111" t="s">
        <v>84</v>
      </c>
      <c r="N43" s="120"/>
      <c r="O43" s="120"/>
      <c r="P43" s="120"/>
      <c r="Q43" s="120"/>
      <c r="R43" s="120"/>
      <c r="S43" s="120"/>
      <c r="T43" s="120"/>
      <c r="U43" s="120"/>
      <c r="V43" s="119"/>
      <c r="W43" s="120"/>
      <c r="X43" s="120"/>
      <c r="Y43" s="120"/>
      <c r="Z43" s="120"/>
      <c r="AA43" s="120"/>
      <c r="AB43" s="120"/>
      <c r="AC43" s="120"/>
      <c r="AD43" s="120"/>
      <c r="AE43" s="120"/>
      <c r="AF43" s="119"/>
      <c r="AG43" s="119"/>
      <c r="AH43"/>
      <c r="AI43"/>
      <c r="AJ43"/>
      <c r="AK43"/>
      <c r="AL43"/>
      <c r="AM43"/>
      <c r="AN43" s="105"/>
      <c r="AO43" s="105"/>
      <c r="AP43" s="105"/>
      <c r="AQ43" s="105"/>
      <c r="AR43" s="105"/>
      <c r="AS43" s="105"/>
      <c r="AT43" s="105"/>
      <c r="AU43" s="105"/>
    </row>
    <row r="44" spans="1:47" s="107" customFormat="1" ht="16.5">
      <c r="A44" s="120"/>
      <c r="B44" s="228"/>
      <c r="C44" s="120"/>
      <c r="D44" s="120"/>
      <c r="E44" s="120"/>
      <c r="F44" s="120"/>
      <c r="G44" s="120"/>
      <c r="H44" s="271" t="s">
        <v>239</v>
      </c>
      <c r="I44" s="270" t="s">
        <v>250</v>
      </c>
      <c r="J44" s="120"/>
      <c r="K44" s="120"/>
      <c r="L44" s="119"/>
      <c r="M44" s="161"/>
      <c r="N44" s="120"/>
      <c r="O44" s="120"/>
      <c r="P44" s="120"/>
      <c r="Q44" s="120"/>
      <c r="R44" s="120"/>
      <c r="S44" s="120"/>
      <c r="T44" s="120"/>
      <c r="U44" s="120"/>
      <c r="V44" s="119"/>
      <c r="W44" s="120"/>
      <c r="X44" s="120"/>
      <c r="Y44" s="120"/>
      <c r="Z44" s="120"/>
      <c r="AA44" s="120"/>
      <c r="AB44" s="120"/>
      <c r="AC44" s="120"/>
      <c r="AD44" s="120"/>
      <c r="AE44" s="120"/>
      <c r="AF44" s="119"/>
      <c r="AG44" s="119"/>
      <c r="AH44"/>
      <c r="AI44"/>
      <c r="AJ44"/>
      <c r="AK44"/>
      <c r="AL44"/>
      <c r="AM44"/>
      <c r="AN44" s="105"/>
      <c r="AO44" s="105"/>
      <c r="AP44" s="105"/>
      <c r="AQ44" s="105"/>
      <c r="AR44" s="105"/>
      <c r="AS44" s="105"/>
      <c r="AT44" s="105"/>
      <c r="AU44" s="105"/>
    </row>
    <row r="45" spans="1:47" s="107" customFormat="1">
      <c r="A45" s="120"/>
      <c r="B45" s="119"/>
      <c r="C45" s="121"/>
      <c r="D45" s="122" t="s">
        <v>69</v>
      </c>
      <c r="E45" s="123"/>
      <c r="F45" s="123"/>
      <c r="G45" s="123"/>
      <c r="H45" s="123"/>
      <c r="I45" s="124" t="s">
        <v>121</v>
      </c>
      <c r="J45" s="122"/>
      <c r="K45" s="125" t="s">
        <v>70</v>
      </c>
      <c r="L45" s="119"/>
      <c r="M45" s="120"/>
      <c r="N45" s="120"/>
      <c r="O45" s="120"/>
      <c r="P45" s="120"/>
      <c r="Q45" s="120"/>
      <c r="R45" s="120"/>
      <c r="S45" s="120"/>
      <c r="T45" s="120"/>
      <c r="U45" s="120"/>
      <c r="V45" s="119"/>
      <c r="W45" s="120"/>
      <c r="X45" s="120"/>
      <c r="Y45" s="120"/>
      <c r="Z45" s="120"/>
      <c r="AA45" s="120"/>
      <c r="AB45" s="120"/>
      <c r="AC45" s="120"/>
      <c r="AD45" s="120"/>
      <c r="AE45" s="120"/>
      <c r="AF45" s="119"/>
      <c r="AG45" s="119"/>
      <c r="AH45"/>
      <c r="AI45"/>
      <c r="AJ45"/>
      <c r="AK45"/>
      <c r="AL45"/>
      <c r="AM45"/>
      <c r="AN45" s="105"/>
      <c r="AO45" s="105"/>
      <c r="AP45" s="105"/>
      <c r="AQ45" s="105"/>
      <c r="AR45" s="105"/>
      <c r="AS45" s="105"/>
      <c r="AT45" s="105"/>
      <c r="AU45" s="105"/>
    </row>
    <row r="46" spans="1:47" s="107" customFormat="1" ht="13.5" thickBot="1">
      <c r="A46" s="120"/>
      <c r="B46" s="119"/>
      <c r="C46" s="126" t="s">
        <v>71</v>
      </c>
      <c r="D46" s="127" t="s">
        <v>72</v>
      </c>
      <c r="E46" s="128" t="s">
        <v>73</v>
      </c>
      <c r="F46" s="128" t="s">
        <v>74</v>
      </c>
      <c r="G46" s="128" t="s">
        <v>75</v>
      </c>
      <c r="H46" s="128" t="s">
        <v>76</v>
      </c>
      <c r="I46" s="129" t="s">
        <v>77</v>
      </c>
      <c r="J46" s="130"/>
      <c r="K46" s="131" t="s">
        <v>78</v>
      </c>
      <c r="L46" s="119"/>
      <c r="M46" s="120"/>
      <c r="N46" s="120"/>
      <c r="O46" s="120"/>
      <c r="P46" s="120"/>
      <c r="Q46" s="120"/>
      <c r="R46" s="120"/>
      <c r="S46" s="120"/>
      <c r="T46" s="120"/>
      <c r="U46" s="120"/>
      <c r="V46" s="119"/>
      <c r="W46" s="120"/>
      <c r="X46" s="120"/>
      <c r="Y46" s="120"/>
      <c r="Z46" s="120"/>
      <c r="AA46" s="120"/>
      <c r="AB46" s="120"/>
      <c r="AC46" s="120"/>
      <c r="AD46" s="120"/>
      <c r="AE46" s="120"/>
      <c r="AF46" s="119"/>
      <c r="AG46" s="119"/>
      <c r="AH46"/>
      <c r="AI46"/>
      <c r="AJ46"/>
      <c r="AK46"/>
      <c r="AL46"/>
      <c r="AM46"/>
      <c r="AN46" s="105"/>
      <c r="AO46" s="105"/>
      <c r="AP46" s="105"/>
      <c r="AQ46" s="105"/>
      <c r="AR46" s="105"/>
      <c r="AS46" s="105"/>
      <c r="AT46" s="105"/>
      <c r="AU46" s="105"/>
    </row>
    <row r="47" spans="1:47" s="107" customFormat="1" ht="17.5" thickTop="1">
      <c r="A47" s="120"/>
      <c r="B47" s="119"/>
      <c r="C47" s="162" t="s">
        <v>161</v>
      </c>
      <c r="D47" s="163">
        <v>28.75</v>
      </c>
      <c r="E47" s="135">
        <v>15</v>
      </c>
      <c r="F47" s="135"/>
      <c r="G47" s="164">
        <f>D47/E47</f>
        <v>1.9166666666666667</v>
      </c>
      <c r="H47" s="137"/>
      <c r="I47" s="165">
        <v>1.5299999999999999E-2</v>
      </c>
      <c r="J47" s="166"/>
      <c r="K47" s="163">
        <v>4550</v>
      </c>
      <c r="L47" s="119"/>
      <c r="M47" s="120"/>
      <c r="N47" s="120"/>
      <c r="O47" s="120"/>
      <c r="P47" s="120"/>
      <c r="Q47" s="120"/>
      <c r="R47" s="120"/>
      <c r="S47" s="120"/>
      <c r="T47" s="120"/>
      <c r="U47" s="120"/>
      <c r="V47" s="119"/>
      <c r="W47" s="120"/>
      <c r="X47" s="120"/>
      <c r="Y47" s="120"/>
      <c r="Z47" s="120"/>
      <c r="AA47" s="120"/>
      <c r="AB47" s="120"/>
      <c r="AC47" s="120"/>
      <c r="AD47" s="120"/>
      <c r="AE47" s="120"/>
      <c r="AF47" s="119"/>
      <c r="AG47" s="119"/>
      <c r="AH47"/>
      <c r="AI47"/>
      <c r="AJ47"/>
      <c r="AK47"/>
      <c r="AL47"/>
      <c r="AM47"/>
      <c r="AN47" s="105"/>
      <c r="AO47" s="105"/>
      <c r="AP47" s="105"/>
      <c r="AQ47" s="105"/>
      <c r="AR47" s="105"/>
      <c r="AS47" s="105"/>
      <c r="AT47" s="105"/>
      <c r="AU47" s="105"/>
    </row>
    <row r="48" spans="1:47" s="107" customFormat="1" ht="17">
      <c r="A48" s="120"/>
      <c r="B48" s="119"/>
      <c r="C48" s="167" t="s">
        <v>162</v>
      </c>
      <c r="D48" s="168">
        <v>57.2</v>
      </c>
      <c r="E48" s="169">
        <v>7</v>
      </c>
      <c r="F48" s="169"/>
      <c r="G48" s="170">
        <f t="shared" ref="G48:G67" si="6">D48/E48</f>
        <v>8.1714285714285726</v>
      </c>
      <c r="H48" s="169"/>
      <c r="I48" s="171">
        <v>0.36899999999999999</v>
      </c>
      <c r="J48" s="172"/>
      <c r="K48" s="168">
        <v>390</v>
      </c>
      <c r="L48" s="119"/>
      <c r="M48" s="120"/>
      <c r="N48" s="120"/>
      <c r="O48" s="120"/>
      <c r="P48" s="120"/>
      <c r="Q48" s="120"/>
      <c r="R48" s="120"/>
      <c r="S48" s="120"/>
      <c r="T48" s="120"/>
      <c r="U48" s="120"/>
      <c r="V48" s="119"/>
      <c r="W48" s="120"/>
      <c r="X48" s="120"/>
      <c r="Y48" s="120"/>
      <c r="Z48" s="120"/>
      <c r="AA48" s="120"/>
      <c r="AB48" s="120"/>
      <c r="AC48" s="120"/>
      <c r="AD48" s="120"/>
      <c r="AE48" s="120"/>
      <c r="AF48" s="119"/>
      <c r="AG48" s="119"/>
      <c r="AH48"/>
      <c r="AI48"/>
      <c r="AJ48"/>
      <c r="AK48"/>
      <c r="AL48"/>
      <c r="AM48"/>
      <c r="AN48" s="105"/>
      <c r="AO48" s="105"/>
      <c r="AP48" s="105"/>
      <c r="AQ48" s="105"/>
      <c r="AR48" s="105"/>
      <c r="AS48" s="105"/>
      <c r="AT48" s="105"/>
      <c r="AU48" s="105"/>
    </row>
    <row r="49" spans="1:47" s="107" customFormat="1" ht="17">
      <c r="A49" s="120"/>
      <c r="B49" s="119"/>
      <c r="C49" s="173" t="s">
        <v>163</v>
      </c>
      <c r="D49" s="174">
        <v>85.5</v>
      </c>
      <c r="E49" s="175">
        <v>11</v>
      </c>
      <c r="F49" s="175"/>
      <c r="G49" s="176">
        <f t="shared" si="6"/>
        <v>7.7727272727272725</v>
      </c>
      <c r="H49" s="175"/>
      <c r="I49" s="177">
        <v>1.08</v>
      </c>
      <c r="J49" s="178"/>
      <c r="K49" s="174">
        <v>206.13</v>
      </c>
      <c r="L49" s="119"/>
      <c r="M49" s="120"/>
      <c r="N49" s="120"/>
      <c r="O49" s="120"/>
      <c r="P49" s="120"/>
      <c r="Q49" s="120"/>
      <c r="R49" s="120"/>
      <c r="S49" s="120"/>
      <c r="T49" s="120"/>
      <c r="U49" s="120"/>
      <c r="V49" s="119"/>
      <c r="W49" s="120"/>
      <c r="X49" s="120"/>
      <c r="Y49" s="120"/>
      <c r="Z49" s="120"/>
      <c r="AA49" s="120"/>
      <c r="AB49" s="120"/>
      <c r="AC49" s="120"/>
      <c r="AD49" s="120"/>
      <c r="AE49" s="120"/>
      <c r="AF49" s="119"/>
      <c r="AG49" s="119"/>
      <c r="AH49"/>
      <c r="AI49"/>
      <c r="AJ49"/>
      <c r="AK49"/>
      <c r="AL49"/>
      <c r="AM49"/>
      <c r="AN49" s="105"/>
      <c r="AO49" s="105"/>
      <c r="AP49" s="105"/>
      <c r="AQ49" s="105"/>
      <c r="AR49" s="105"/>
      <c r="AS49" s="105"/>
      <c r="AT49" s="105"/>
      <c r="AU49" s="105"/>
    </row>
    <row r="50" spans="1:47" s="107" customFormat="1" ht="17">
      <c r="A50" s="120"/>
      <c r="B50" s="119"/>
      <c r="C50" s="167" t="s">
        <v>164</v>
      </c>
      <c r="D50" s="168">
        <v>99.6</v>
      </c>
      <c r="E50" s="169">
        <v>12</v>
      </c>
      <c r="F50" s="169"/>
      <c r="G50" s="170">
        <f t="shared" si="6"/>
        <v>8.2999999999999989</v>
      </c>
      <c r="H50" s="169"/>
      <c r="I50" s="171">
        <v>1.46</v>
      </c>
      <c r="J50" s="172"/>
      <c r="K50" s="168">
        <v>180.43</v>
      </c>
      <c r="L50" s="119"/>
      <c r="M50" s="120"/>
      <c r="N50" s="120"/>
      <c r="O50" s="120"/>
      <c r="P50" s="120"/>
      <c r="Q50" s="120"/>
      <c r="R50" s="120"/>
      <c r="S50" s="120"/>
      <c r="T50" s="120"/>
      <c r="U50" s="120"/>
      <c r="V50" s="119"/>
      <c r="W50" s="120"/>
      <c r="X50" s="120"/>
      <c r="Y50" s="120"/>
      <c r="Z50" s="120"/>
      <c r="AA50" s="120"/>
      <c r="AB50" s="120"/>
      <c r="AC50" s="120"/>
      <c r="AD50" s="120"/>
      <c r="AE50" s="120"/>
      <c r="AF50" s="119"/>
      <c r="AG50" s="119"/>
      <c r="AH50"/>
      <c r="AI50"/>
      <c r="AJ50"/>
      <c r="AK50"/>
      <c r="AL50"/>
      <c r="AM50"/>
      <c r="AN50" s="105"/>
      <c r="AO50" s="105"/>
      <c r="AP50" s="105"/>
      <c r="AQ50" s="105"/>
      <c r="AR50" s="105"/>
      <c r="AS50" s="105"/>
      <c r="AT50" s="105"/>
      <c r="AU50" s="105"/>
    </row>
    <row r="51" spans="1:47" s="107" customFormat="1" ht="17">
      <c r="A51" s="120"/>
      <c r="B51" s="119"/>
      <c r="C51" s="173" t="s">
        <v>165</v>
      </c>
      <c r="D51" s="174">
        <v>128</v>
      </c>
      <c r="E51" s="175">
        <v>16</v>
      </c>
      <c r="F51" s="175"/>
      <c r="G51" s="176">
        <f t="shared" si="6"/>
        <v>8</v>
      </c>
      <c r="H51" s="175"/>
      <c r="I51" s="177">
        <v>2.61</v>
      </c>
      <c r="J51" s="178"/>
      <c r="K51" s="174">
        <v>137.78</v>
      </c>
      <c r="L51" s="119"/>
      <c r="M51" s="120"/>
      <c r="N51" s="120"/>
      <c r="O51" s="120"/>
      <c r="P51" s="120"/>
      <c r="Q51" s="120"/>
      <c r="R51" s="120"/>
      <c r="S51" s="120"/>
      <c r="T51" s="120"/>
      <c r="U51" s="120"/>
      <c r="V51" s="119"/>
      <c r="W51" s="120"/>
      <c r="X51" s="120"/>
      <c r="Y51" s="120"/>
      <c r="Z51" s="120"/>
      <c r="AA51" s="120"/>
      <c r="AB51" s="120"/>
      <c r="AC51" s="120"/>
      <c r="AD51" s="120"/>
      <c r="AE51" s="120"/>
      <c r="AF51" s="119"/>
      <c r="AG51" s="119"/>
      <c r="AH51"/>
      <c r="AI51"/>
      <c r="AJ51"/>
      <c r="AK51"/>
      <c r="AL51"/>
      <c r="AM51"/>
      <c r="AN51" s="105"/>
      <c r="AO51" s="105"/>
      <c r="AP51" s="105"/>
      <c r="AQ51" s="105"/>
      <c r="AR51" s="105"/>
      <c r="AS51" s="105"/>
      <c r="AT51" s="105"/>
      <c r="AU51" s="105"/>
    </row>
    <row r="52" spans="1:47" s="107" customFormat="1" ht="17">
      <c r="A52" s="120"/>
      <c r="B52" s="119"/>
      <c r="C52" s="167" t="s">
        <v>166</v>
      </c>
      <c r="D52" s="168">
        <v>142</v>
      </c>
      <c r="E52" s="169">
        <v>19</v>
      </c>
      <c r="F52" s="169"/>
      <c r="G52" s="170">
        <f t="shared" si="6"/>
        <v>7.4736842105263159</v>
      </c>
      <c r="H52" s="169"/>
      <c r="I52" s="171">
        <v>3.51</v>
      </c>
      <c r="J52" s="172"/>
      <c r="K52" s="168">
        <v>118.88</v>
      </c>
      <c r="L52" s="119"/>
      <c r="M52" s="120"/>
      <c r="N52" s="120"/>
      <c r="O52" s="120"/>
      <c r="P52" s="120"/>
      <c r="Q52" s="120"/>
      <c r="R52" s="120"/>
      <c r="S52" s="120"/>
      <c r="T52" s="120"/>
      <c r="U52" s="120"/>
      <c r="V52" s="119"/>
      <c r="W52" s="120"/>
      <c r="X52" s="120"/>
      <c r="Y52" s="120"/>
      <c r="Z52" s="120"/>
      <c r="AA52" s="120"/>
      <c r="AB52" s="120"/>
      <c r="AC52" s="120"/>
      <c r="AD52" s="120"/>
      <c r="AE52" s="120"/>
      <c r="AF52" s="119"/>
      <c r="AG52" s="119"/>
      <c r="AH52"/>
      <c r="AI52"/>
      <c r="AJ52"/>
      <c r="AK52"/>
      <c r="AL52"/>
      <c r="AM52"/>
      <c r="AN52" s="105"/>
      <c r="AO52" s="105"/>
      <c r="AP52" s="105"/>
      <c r="AQ52" s="105"/>
      <c r="AR52" s="105"/>
      <c r="AS52" s="105"/>
      <c r="AT52" s="105"/>
      <c r="AU52" s="105"/>
    </row>
    <row r="53" spans="1:47" s="107" customFormat="1" ht="17">
      <c r="A53" s="120"/>
      <c r="B53" s="119"/>
      <c r="C53" s="173" t="s">
        <v>167</v>
      </c>
      <c r="D53" s="174">
        <v>161</v>
      </c>
      <c r="E53" s="175">
        <v>24</v>
      </c>
      <c r="F53" s="175"/>
      <c r="G53" s="176">
        <f t="shared" si="6"/>
        <v>6.708333333333333</v>
      </c>
      <c r="H53" s="175"/>
      <c r="I53" s="177">
        <v>6.01</v>
      </c>
      <c r="J53" s="178"/>
      <c r="K53" s="174">
        <v>84.16</v>
      </c>
      <c r="L53" s="119"/>
      <c r="M53" s="120"/>
      <c r="N53" s="120"/>
      <c r="O53" s="120"/>
      <c r="P53" s="120"/>
      <c r="Q53" s="120"/>
      <c r="R53" s="120"/>
      <c r="S53" s="120"/>
      <c r="T53" s="120"/>
      <c r="U53" s="120"/>
      <c r="V53" s="119"/>
      <c r="W53" s="120"/>
      <c r="X53" s="120"/>
      <c r="Y53" s="120"/>
      <c r="Z53" s="120"/>
      <c r="AA53" s="120"/>
      <c r="AB53" s="120"/>
      <c r="AC53" s="120"/>
      <c r="AD53" s="120"/>
      <c r="AE53" s="120"/>
      <c r="AF53" s="119"/>
      <c r="AG53" s="119"/>
      <c r="AH53"/>
      <c r="AI53"/>
      <c r="AJ53"/>
      <c r="AK53"/>
      <c r="AL53"/>
      <c r="AM53"/>
      <c r="AN53" s="105"/>
      <c r="AO53" s="105"/>
      <c r="AP53" s="105"/>
      <c r="AQ53" s="105"/>
      <c r="AR53" s="105"/>
      <c r="AS53" s="105"/>
      <c r="AT53" s="105"/>
      <c r="AU53" s="105"/>
    </row>
    <row r="54" spans="1:47" s="107" customFormat="1" ht="17">
      <c r="A54" s="120"/>
      <c r="B54" s="119"/>
      <c r="C54" s="173" t="s">
        <v>168</v>
      </c>
      <c r="D54" s="174">
        <v>187</v>
      </c>
      <c r="E54" s="175">
        <v>28</v>
      </c>
      <c r="F54" s="175"/>
      <c r="G54" s="176">
        <f t="shared" si="6"/>
        <v>6.6785714285714288</v>
      </c>
      <c r="H54" s="175"/>
      <c r="I54" s="177">
        <v>7.81</v>
      </c>
      <c r="J54" s="178"/>
      <c r="K54" s="174">
        <v>77.16</v>
      </c>
      <c r="L54" s="119"/>
      <c r="M54" s="120"/>
      <c r="N54" s="120"/>
      <c r="O54" s="120"/>
      <c r="P54" s="120"/>
      <c r="Q54" s="120"/>
      <c r="R54" s="120"/>
      <c r="S54" s="120"/>
      <c r="T54" s="120"/>
      <c r="U54" s="120"/>
      <c r="V54" s="119"/>
      <c r="W54" s="120"/>
      <c r="X54" s="120"/>
      <c r="Y54" s="120"/>
      <c r="Z54" s="120"/>
      <c r="AA54" s="120"/>
      <c r="AB54" s="120"/>
      <c r="AC54" s="120"/>
      <c r="AD54" s="120"/>
      <c r="AE54" s="120"/>
      <c r="AF54" s="119"/>
      <c r="AG54" s="119"/>
      <c r="AH54"/>
      <c r="AI54"/>
      <c r="AJ54"/>
      <c r="AK54"/>
      <c r="AL54"/>
      <c r="AM54"/>
      <c r="AN54" s="105"/>
      <c r="AO54" s="105"/>
      <c r="AP54" s="105"/>
      <c r="AQ54" s="105"/>
      <c r="AR54" s="105"/>
      <c r="AS54" s="105"/>
      <c r="AT54" s="105"/>
      <c r="AU54" s="105"/>
    </row>
    <row r="55" spans="1:47" s="107" customFormat="1" ht="17">
      <c r="A55" s="120"/>
      <c r="B55" s="119"/>
      <c r="C55" s="173" t="s">
        <v>169</v>
      </c>
      <c r="D55" s="174">
        <v>212</v>
      </c>
      <c r="E55" s="175">
        <v>35</v>
      </c>
      <c r="F55" s="175"/>
      <c r="G55" s="176">
        <f t="shared" si="6"/>
        <v>6.0571428571428569</v>
      </c>
      <c r="H55" s="175"/>
      <c r="I55" s="177">
        <v>11.5</v>
      </c>
      <c r="J55" s="178"/>
      <c r="K55" s="174">
        <v>64.41</v>
      </c>
      <c r="L55" s="119"/>
      <c r="M55" s="120"/>
      <c r="N55" s="120"/>
      <c r="O55" s="120"/>
      <c r="P55" s="120"/>
      <c r="Q55" s="120"/>
      <c r="R55" s="120"/>
      <c r="S55" s="120"/>
      <c r="T55" s="120"/>
      <c r="U55" s="120"/>
      <c r="V55" s="119"/>
      <c r="W55" s="120"/>
      <c r="X55" s="120"/>
      <c r="Y55" s="120"/>
      <c r="Z55" s="120"/>
      <c r="AA55" s="120"/>
      <c r="AB55" s="120"/>
      <c r="AC55" s="120"/>
      <c r="AD55" s="120"/>
      <c r="AE55" s="120"/>
      <c r="AF55" s="119"/>
      <c r="AG55" s="119"/>
      <c r="AH55"/>
      <c r="AI55"/>
      <c r="AJ55"/>
      <c r="AK55"/>
      <c r="AL55"/>
      <c r="AM55"/>
      <c r="AN55" s="105"/>
      <c r="AO55" s="105"/>
      <c r="AP55" s="105"/>
      <c r="AQ55" s="105"/>
      <c r="AR55" s="105"/>
      <c r="AS55" s="105"/>
      <c r="AT55" s="105"/>
      <c r="AU55" s="105"/>
    </row>
    <row r="56" spans="1:47" s="107" customFormat="1" ht="17">
      <c r="A56" s="120"/>
      <c r="B56" s="119"/>
      <c r="C56" s="173" t="s">
        <v>170</v>
      </c>
      <c r="D56" s="174">
        <v>221</v>
      </c>
      <c r="E56" s="175">
        <v>40</v>
      </c>
      <c r="F56" s="175"/>
      <c r="G56" s="176">
        <f t="shared" si="6"/>
        <v>5.5250000000000004</v>
      </c>
      <c r="H56" s="175"/>
      <c r="I56" s="177">
        <v>15.8</v>
      </c>
      <c r="J56" s="178"/>
      <c r="K56" s="174">
        <v>51.89</v>
      </c>
      <c r="L56" s="119"/>
      <c r="M56" s="120"/>
      <c r="N56" s="120"/>
      <c r="O56" s="120"/>
      <c r="P56" s="120"/>
      <c r="Q56" s="120"/>
      <c r="R56" s="120"/>
      <c r="S56" s="120"/>
      <c r="T56" s="120"/>
      <c r="U56" s="120"/>
      <c r="V56" s="119"/>
      <c r="W56" s="120"/>
      <c r="X56" s="120"/>
      <c r="Y56" s="120"/>
      <c r="Z56" s="120"/>
      <c r="AA56" s="120"/>
      <c r="AB56" s="120"/>
      <c r="AC56" s="120"/>
      <c r="AD56" s="120"/>
      <c r="AE56" s="120"/>
      <c r="AF56" s="119"/>
      <c r="AG56" s="119"/>
      <c r="AH56"/>
      <c r="AI56"/>
      <c r="AJ56"/>
      <c r="AK56"/>
      <c r="AL56"/>
      <c r="AM56"/>
      <c r="AN56" s="105"/>
      <c r="AO56" s="105"/>
      <c r="AP56" s="105"/>
      <c r="AQ56" s="105"/>
      <c r="AR56" s="105"/>
      <c r="AS56" s="105"/>
      <c r="AT56" s="105"/>
      <c r="AU56" s="105"/>
    </row>
    <row r="57" spans="1:47" s="107" customFormat="1" ht="17">
      <c r="A57" s="120"/>
      <c r="B57" s="119"/>
      <c r="C57" s="173" t="s">
        <v>171</v>
      </c>
      <c r="D57" s="174">
        <v>232</v>
      </c>
      <c r="E57" s="175">
        <v>48</v>
      </c>
      <c r="F57" s="175"/>
      <c r="G57" s="176">
        <f t="shared" si="6"/>
        <v>4.833333333333333</v>
      </c>
      <c r="H57" s="175"/>
      <c r="I57" s="177">
        <v>19.600000000000001</v>
      </c>
      <c r="J57" s="178"/>
      <c r="K57" s="174">
        <v>47.8</v>
      </c>
      <c r="L57" s="119"/>
      <c r="M57" s="120"/>
      <c r="N57" s="120"/>
      <c r="O57" s="120"/>
      <c r="P57" s="120"/>
      <c r="Q57" s="120"/>
      <c r="R57" s="120"/>
      <c r="S57" s="120"/>
      <c r="T57" s="120"/>
      <c r="U57" s="120"/>
      <c r="V57" s="119"/>
      <c r="W57" s="120"/>
      <c r="X57" s="120"/>
      <c r="Y57" s="120"/>
      <c r="Z57" s="120"/>
      <c r="AA57" s="120"/>
      <c r="AB57" s="120"/>
      <c r="AC57" s="120"/>
      <c r="AD57" s="120"/>
      <c r="AE57" s="120"/>
      <c r="AF57" s="119"/>
      <c r="AG57" s="119"/>
      <c r="AH57"/>
      <c r="AI57"/>
      <c r="AJ57"/>
      <c r="AK57"/>
      <c r="AL57"/>
      <c r="AM57"/>
      <c r="AN57" s="105"/>
      <c r="AO57" s="105"/>
      <c r="AP57" s="105"/>
      <c r="AQ57" s="105"/>
      <c r="AR57" s="105"/>
      <c r="AS57" s="105"/>
      <c r="AT57" s="105"/>
      <c r="AU57" s="105"/>
    </row>
    <row r="58" spans="1:47" s="107" customFormat="1" ht="17">
      <c r="A58" s="120"/>
      <c r="B58" s="119"/>
      <c r="C58" s="173" t="s">
        <v>172</v>
      </c>
      <c r="D58" s="174">
        <v>245</v>
      </c>
      <c r="E58" s="175">
        <v>52</v>
      </c>
      <c r="F58" s="175"/>
      <c r="G58" s="176">
        <f t="shared" si="6"/>
        <v>4.7115384615384617</v>
      </c>
      <c r="H58" s="175"/>
      <c r="I58" s="177">
        <v>22.3</v>
      </c>
      <c r="J58" s="178"/>
      <c r="K58" s="174">
        <v>45.86</v>
      </c>
      <c r="L58" s="119"/>
      <c r="M58" s="120"/>
      <c r="N58" s="120"/>
      <c r="O58" s="120"/>
      <c r="P58" s="120"/>
      <c r="Q58" s="120"/>
      <c r="R58" s="120"/>
      <c r="S58" s="120"/>
      <c r="T58" s="120"/>
      <c r="U58" s="120"/>
      <c r="V58" s="119"/>
      <c r="W58" s="120"/>
      <c r="X58" s="120"/>
      <c r="Y58" s="120"/>
      <c r="Z58" s="120"/>
      <c r="AA58" s="120"/>
      <c r="AB58" s="120"/>
      <c r="AC58" s="120"/>
      <c r="AD58" s="120"/>
      <c r="AE58" s="120"/>
      <c r="AF58" s="119"/>
      <c r="AG58" s="119"/>
      <c r="AH58"/>
      <c r="AI58"/>
      <c r="AJ58"/>
      <c r="AK58"/>
      <c r="AL58"/>
      <c r="AM58"/>
      <c r="AN58" s="105"/>
      <c r="AO58" s="105"/>
      <c r="AP58" s="105"/>
      <c r="AQ58" s="105"/>
      <c r="AR58" s="105"/>
      <c r="AS58" s="105"/>
      <c r="AT58" s="105"/>
      <c r="AU58" s="105"/>
    </row>
    <row r="59" spans="1:47" s="107" customFormat="1" ht="17">
      <c r="A59" s="120"/>
      <c r="B59" s="119"/>
      <c r="C59" s="173" t="s">
        <v>173</v>
      </c>
      <c r="D59" s="174">
        <v>259</v>
      </c>
      <c r="E59" s="175">
        <v>56</v>
      </c>
      <c r="F59" s="175"/>
      <c r="G59" s="176">
        <f t="shared" si="6"/>
        <v>4.625</v>
      </c>
      <c r="H59" s="175"/>
      <c r="I59" s="177">
        <v>25.1</v>
      </c>
      <c r="J59" s="178"/>
      <c r="K59" s="174">
        <v>44.24</v>
      </c>
      <c r="L59" s="119"/>
      <c r="M59" s="120"/>
      <c r="N59" s="120"/>
      <c r="O59" s="120"/>
      <c r="P59" s="120"/>
      <c r="Q59" s="120"/>
      <c r="R59" s="120"/>
      <c r="S59" s="120"/>
      <c r="T59" s="120"/>
      <c r="U59" s="120"/>
      <c r="V59" s="119"/>
      <c r="W59" s="120"/>
      <c r="X59" s="120"/>
      <c r="Y59" s="120"/>
      <c r="Z59" s="120"/>
      <c r="AA59" s="120"/>
      <c r="AB59" s="120"/>
      <c r="AC59" s="120"/>
      <c r="AD59" s="120"/>
      <c r="AE59" s="120"/>
      <c r="AF59" s="119"/>
      <c r="AG59" s="119"/>
      <c r="AH59"/>
      <c r="AI59"/>
      <c r="AJ59"/>
      <c r="AK59"/>
      <c r="AL59"/>
      <c r="AM59"/>
      <c r="AN59" s="105"/>
      <c r="AO59" s="105"/>
      <c r="AP59" s="105"/>
      <c r="AQ59" s="105"/>
      <c r="AR59" s="105"/>
      <c r="AS59" s="105"/>
      <c r="AT59" s="105"/>
      <c r="AU59" s="105"/>
    </row>
    <row r="60" spans="1:47" ht="17">
      <c r="A60" s="119"/>
      <c r="B60" s="119"/>
      <c r="C60" s="173" t="s">
        <v>174</v>
      </c>
      <c r="D60" s="174">
        <v>270</v>
      </c>
      <c r="E60" s="175">
        <v>58</v>
      </c>
      <c r="F60" s="175"/>
      <c r="G60" s="176">
        <f t="shared" si="6"/>
        <v>4.6551724137931032</v>
      </c>
      <c r="H60" s="175"/>
      <c r="I60" s="177">
        <v>27.9</v>
      </c>
      <c r="J60" s="178"/>
      <c r="K60" s="174">
        <v>44.56</v>
      </c>
      <c r="L60" s="119"/>
      <c r="M60" s="120"/>
      <c r="N60" s="120"/>
      <c r="O60" s="120"/>
      <c r="P60" s="120"/>
      <c r="Q60" s="120"/>
      <c r="R60" s="120"/>
      <c r="S60" s="120"/>
      <c r="T60" s="120"/>
      <c r="U60" s="120"/>
      <c r="V60" s="119"/>
      <c r="W60" s="120"/>
      <c r="X60" s="120"/>
      <c r="Y60" s="120"/>
      <c r="Z60" s="120"/>
      <c r="AA60" s="120"/>
      <c r="AB60" s="120"/>
      <c r="AC60" s="120"/>
      <c r="AD60" s="120"/>
      <c r="AE60" s="120"/>
      <c r="AF60" s="119"/>
      <c r="AG60" s="119"/>
    </row>
    <row r="61" spans="1:47" ht="17">
      <c r="A61" s="119"/>
      <c r="B61" s="119"/>
      <c r="C61" s="173" t="s">
        <v>175</v>
      </c>
      <c r="D61" s="174">
        <v>277</v>
      </c>
      <c r="E61" s="175">
        <v>63</v>
      </c>
      <c r="F61" s="175"/>
      <c r="G61" s="176">
        <f t="shared" si="6"/>
        <v>4.3968253968253972</v>
      </c>
      <c r="H61" s="175"/>
      <c r="I61" s="177">
        <v>30.1</v>
      </c>
      <c r="J61" s="178"/>
      <c r="K61" s="174">
        <v>42.06</v>
      </c>
      <c r="L61" s="119"/>
      <c r="M61" s="120"/>
      <c r="N61" s="120"/>
      <c r="O61" s="120"/>
      <c r="P61" s="120"/>
      <c r="Q61" s="120"/>
      <c r="R61" s="120"/>
      <c r="S61" s="120"/>
      <c r="T61" s="120"/>
      <c r="U61" s="120"/>
      <c r="V61" s="119"/>
      <c r="W61" s="120"/>
      <c r="X61" s="120"/>
      <c r="Y61" s="120"/>
      <c r="Z61" s="120"/>
      <c r="AA61" s="120"/>
      <c r="AB61" s="120"/>
      <c r="AC61" s="120"/>
      <c r="AD61" s="120"/>
      <c r="AE61" s="120"/>
      <c r="AF61" s="119"/>
      <c r="AG61" s="119"/>
    </row>
    <row r="62" spans="1:47" ht="17">
      <c r="A62" s="119"/>
      <c r="B62" s="119"/>
      <c r="C62" s="173" t="s">
        <v>176</v>
      </c>
      <c r="D62" s="174">
        <v>273</v>
      </c>
      <c r="E62" s="175">
        <v>72</v>
      </c>
      <c r="F62" s="175"/>
      <c r="G62" s="176">
        <f t="shared" si="6"/>
        <v>3.7916666666666665</v>
      </c>
      <c r="H62" s="175"/>
      <c r="I62" s="177">
        <v>35.9</v>
      </c>
      <c r="J62" s="178"/>
      <c r="K62" s="174">
        <v>37.94</v>
      </c>
      <c r="L62" s="119"/>
      <c r="M62" s="120"/>
      <c r="N62" s="120"/>
      <c r="O62" s="120"/>
      <c r="P62" s="120"/>
      <c r="Q62" s="120"/>
      <c r="R62" s="120"/>
      <c r="S62" s="120"/>
      <c r="T62" s="120"/>
      <c r="U62" s="120"/>
      <c r="V62" s="119"/>
      <c r="W62" s="120"/>
      <c r="X62" s="120"/>
      <c r="Y62" s="120"/>
      <c r="Z62" s="120"/>
      <c r="AA62" s="120"/>
      <c r="AB62" s="120"/>
      <c r="AC62" s="120"/>
      <c r="AD62" s="120"/>
      <c r="AE62" s="120"/>
      <c r="AF62" s="119"/>
      <c r="AG62" s="119"/>
    </row>
    <row r="63" spans="1:47" ht="17">
      <c r="A63" s="119"/>
      <c r="B63" s="119"/>
      <c r="C63" s="173" t="s">
        <v>177</v>
      </c>
      <c r="D63" s="174">
        <v>287</v>
      </c>
      <c r="E63" s="175">
        <v>81</v>
      </c>
      <c r="F63" s="175"/>
      <c r="G63" s="176">
        <f t="shared" si="6"/>
        <v>3.5432098765432101</v>
      </c>
      <c r="H63" s="175"/>
      <c r="I63" s="177">
        <v>41.3</v>
      </c>
      <c r="J63" s="178"/>
      <c r="K63" s="174">
        <v>37.5</v>
      </c>
      <c r="L63" s="119"/>
      <c r="M63" s="120"/>
      <c r="N63" s="120"/>
      <c r="O63" s="120"/>
      <c r="P63" s="120"/>
      <c r="Q63" s="120"/>
      <c r="R63" s="120"/>
      <c r="S63" s="120"/>
      <c r="T63" s="120"/>
      <c r="U63" s="120"/>
      <c r="V63" s="119"/>
      <c r="W63" s="120"/>
      <c r="X63" s="120"/>
      <c r="Y63" s="120"/>
      <c r="Z63" s="120"/>
      <c r="AA63" s="120"/>
      <c r="AB63" s="120"/>
      <c r="AC63" s="120"/>
      <c r="AD63" s="120"/>
      <c r="AE63" s="120"/>
      <c r="AF63" s="119"/>
      <c r="AG63" s="119"/>
    </row>
    <row r="64" spans="1:47" ht="17">
      <c r="A64" s="119"/>
      <c r="B64" s="119"/>
      <c r="C64" s="173" t="s">
        <v>178</v>
      </c>
      <c r="D64" s="174">
        <v>300</v>
      </c>
      <c r="E64" s="175">
        <v>93</v>
      </c>
      <c r="F64" s="175"/>
      <c r="G64" s="176">
        <f t="shared" si="6"/>
        <v>3.225806451612903</v>
      </c>
      <c r="H64" s="175"/>
      <c r="I64" s="177">
        <v>47.5</v>
      </c>
      <c r="J64" s="178"/>
      <c r="K64" s="174">
        <v>36.32</v>
      </c>
      <c r="L64" s="119"/>
      <c r="M64" s="120"/>
      <c r="N64" s="120"/>
      <c r="O64" s="120"/>
      <c r="P64" s="120"/>
      <c r="Q64" s="120"/>
      <c r="R64" s="120"/>
      <c r="S64" s="120"/>
      <c r="T64" s="120"/>
      <c r="U64" s="120"/>
      <c r="V64" s="119"/>
      <c r="W64" s="120"/>
      <c r="X64" s="120"/>
      <c r="Y64" s="120"/>
      <c r="Z64" s="120"/>
      <c r="AA64" s="120"/>
      <c r="AB64" s="120"/>
      <c r="AC64" s="120"/>
      <c r="AD64" s="120"/>
      <c r="AE64" s="120"/>
      <c r="AF64" s="119"/>
      <c r="AG64" s="119"/>
    </row>
    <row r="65" spans="1:33" ht="17">
      <c r="A65" s="119"/>
      <c r="B65" s="119"/>
      <c r="C65" s="173" t="s">
        <v>179</v>
      </c>
      <c r="D65" s="174">
        <v>313</v>
      </c>
      <c r="E65" s="175">
        <v>107</v>
      </c>
      <c r="F65" s="175"/>
      <c r="G65" s="176">
        <f t="shared" si="6"/>
        <v>2.9252336448598131</v>
      </c>
      <c r="H65" s="175"/>
      <c r="I65" s="177">
        <v>59.2</v>
      </c>
      <c r="J65" s="178"/>
      <c r="K65" s="174">
        <v>32.479999999999997</v>
      </c>
      <c r="L65" s="119"/>
      <c r="M65" s="120"/>
      <c r="N65" s="120"/>
      <c r="O65" s="120"/>
      <c r="P65" s="120"/>
      <c r="Q65" s="120"/>
      <c r="R65" s="120"/>
      <c r="S65" s="120"/>
      <c r="T65" s="120"/>
      <c r="U65" s="120"/>
      <c r="V65" s="119"/>
      <c r="W65" s="120"/>
      <c r="X65" s="120"/>
      <c r="Y65" s="120"/>
      <c r="Z65" s="120"/>
      <c r="AA65" s="120"/>
      <c r="AB65" s="120"/>
      <c r="AC65" s="120"/>
      <c r="AD65" s="120"/>
      <c r="AE65" s="120"/>
      <c r="AF65" s="119"/>
      <c r="AG65" s="119"/>
    </row>
    <row r="66" spans="1:33" ht="17">
      <c r="A66" s="119"/>
      <c r="B66" s="119"/>
      <c r="C66" s="167" t="s">
        <v>180</v>
      </c>
      <c r="D66" s="168">
        <v>322</v>
      </c>
      <c r="E66" s="169">
        <v>127</v>
      </c>
      <c r="F66" s="169"/>
      <c r="G66" s="170">
        <f t="shared" si="6"/>
        <v>2.5354330708661417</v>
      </c>
      <c r="H66" s="169"/>
      <c r="I66" s="171">
        <v>66.900000000000006</v>
      </c>
      <c r="J66" s="172"/>
      <c r="K66" s="168">
        <v>32.54</v>
      </c>
      <c r="L66" s="119"/>
      <c r="M66" s="120"/>
      <c r="N66" s="120"/>
      <c r="O66" s="120"/>
      <c r="P66" s="120"/>
      <c r="Q66" s="120"/>
      <c r="R66" s="120"/>
      <c r="S66" s="120"/>
      <c r="T66" s="120"/>
      <c r="U66" s="120"/>
      <c r="V66" s="119"/>
      <c r="W66" s="120"/>
      <c r="X66" s="120"/>
      <c r="Y66" s="120"/>
      <c r="Z66" s="120"/>
      <c r="AA66" s="120"/>
      <c r="AB66" s="120"/>
      <c r="AC66" s="120"/>
      <c r="AD66" s="120"/>
      <c r="AE66" s="120"/>
      <c r="AF66" s="119"/>
      <c r="AG66" s="119"/>
    </row>
    <row r="67" spans="1:33" ht="17">
      <c r="A67" s="119"/>
      <c r="B67" s="119"/>
      <c r="C67" s="179" t="s">
        <v>181</v>
      </c>
      <c r="D67" s="180">
        <v>337</v>
      </c>
      <c r="E67" s="169">
        <v>197</v>
      </c>
      <c r="F67" s="169"/>
      <c r="G67" s="170">
        <f t="shared" si="6"/>
        <v>1.7106598984771573</v>
      </c>
      <c r="H67" s="169"/>
      <c r="I67" s="171">
        <v>84.6</v>
      </c>
      <c r="J67" s="181"/>
      <c r="K67" s="180">
        <v>29.21</v>
      </c>
      <c r="L67" s="119"/>
      <c r="M67" s="120"/>
      <c r="N67" s="120"/>
      <c r="O67" s="120"/>
      <c r="P67" s="120"/>
      <c r="Q67" s="120"/>
      <c r="R67" s="120"/>
      <c r="S67" s="120"/>
      <c r="T67" s="120"/>
      <c r="U67" s="120"/>
      <c r="V67" s="119"/>
      <c r="W67" s="120"/>
      <c r="X67" s="120"/>
      <c r="Y67" s="120"/>
      <c r="Z67" s="120"/>
      <c r="AA67" s="120"/>
      <c r="AB67" s="120"/>
      <c r="AC67" s="120"/>
      <c r="AD67" s="120"/>
      <c r="AE67" s="120"/>
      <c r="AF67" s="119"/>
      <c r="AG67" s="119"/>
    </row>
    <row r="68" spans="1:33">
      <c r="A68" s="119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19"/>
      <c r="M68" s="120"/>
      <c r="N68" s="120"/>
      <c r="O68" s="120"/>
      <c r="P68" s="120"/>
      <c r="Q68" s="120"/>
      <c r="R68" s="120"/>
      <c r="S68" s="120"/>
      <c r="T68" s="120"/>
      <c r="U68" s="120"/>
      <c r="V68" s="119"/>
      <c r="W68" s="120"/>
      <c r="X68" s="120"/>
      <c r="Y68" s="120"/>
      <c r="Z68" s="120"/>
      <c r="AA68" s="120"/>
      <c r="AB68" s="120"/>
      <c r="AC68" s="120"/>
      <c r="AD68" s="120"/>
      <c r="AE68" s="120"/>
      <c r="AF68" s="119"/>
      <c r="AG68" s="119"/>
    </row>
    <row r="69" spans="1:33" ht="16.5">
      <c r="A69" s="119"/>
      <c r="B69" s="228" t="s">
        <v>189</v>
      </c>
      <c r="C69" s="159"/>
      <c r="D69" s="160"/>
      <c r="E69" s="160"/>
      <c r="F69" s="160"/>
      <c r="G69" s="160"/>
      <c r="H69" s="160"/>
      <c r="I69" s="160"/>
      <c r="J69" s="160"/>
      <c r="K69" s="160"/>
      <c r="L69" s="119"/>
      <c r="M69" s="111" t="s">
        <v>246</v>
      </c>
      <c r="N69" s="160"/>
      <c r="O69" s="160"/>
      <c r="P69" s="160"/>
      <c r="Q69" s="160"/>
      <c r="R69" s="160"/>
      <c r="S69" s="160"/>
      <c r="T69" s="160"/>
      <c r="U69" s="160"/>
      <c r="V69" s="119"/>
      <c r="W69" s="159"/>
      <c r="X69" s="160"/>
      <c r="Y69" s="160"/>
      <c r="Z69" s="160"/>
      <c r="AA69" s="160"/>
      <c r="AB69" s="160"/>
      <c r="AC69" s="160"/>
      <c r="AD69" s="160"/>
      <c r="AE69" s="160"/>
      <c r="AF69" s="119"/>
      <c r="AG69" s="119"/>
    </row>
    <row r="70" spans="1:33" ht="16.5">
      <c r="A70" s="119"/>
      <c r="B70" s="228"/>
      <c r="C70" s="159"/>
      <c r="D70" s="160"/>
      <c r="E70" s="160"/>
      <c r="F70" s="160"/>
      <c r="G70" s="160"/>
      <c r="H70" s="160"/>
      <c r="I70" s="160"/>
      <c r="J70" s="160"/>
      <c r="K70" s="160"/>
      <c r="L70" s="119"/>
      <c r="M70" s="159"/>
      <c r="N70" s="160"/>
      <c r="O70" s="160"/>
      <c r="P70" s="160"/>
      <c r="Q70" s="160"/>
      <c r="R70" s="160"/>
      <c r="S70" s="160"/>
      <c r="T70" s="160"/>
      <c r="U70" s="160"/>
      <c r="V70" s="119"/>
      <c r="W70" s="159"/>
      <c r="X70" s="160"/>
      <c r="Y70" s="160"/>
      <c r="Z70" s="160"/>
      <c r="AA70" s="160"/>
      <c r="AB70" s="160"/>
      <c r="AC70" s="160"/>
      <c r="AD70" s="160"/>
      <c r="AE70" s="160"/>
      <c r="AF70" s="119"/>
      <c r="AG70" s="119"/>
    </row>
    <row r="71" spans="1:33" ht="15.5">
      <c r="A71" s="119"/>
      <c r="B71" s="119"/>
      <c r="C71" s="153" t="s">
        <v>182</v>
      </c>
      <c r="D71" s="160"/>
      <c r="E71" s="160"/>
      <c r="F71" s="160"/>
      <c r="G71" s="160"/>
      <c r="H71" s="271" t="s">
        <v>239</v>
      </c>
      <c r="I71" s="270" t="s">
        <v>251</v>
      </c>
      <c r="J71" s="160"/>
      <c r="K71" s="160"/>
      <c r="L71" s="119"/>
      <c r="M71" s="153"/>
      <c r="N71" s="160"/>
      <c r="O71" s="160"/>
      <c r="P71" s="160"/>
      <c r="Q71" s="160"/>
      <c r="R71" s="160"/>
      <c r="S71" s="160"/>
      <c r="T71" s="160"/>
      <c r="U71" s="160"/>
      <c r="V71" s="119"/>
      <c r="W71" s="159"/>
      <c r="X71" s="160"/>
      <c r="Y71" s="160"/>
      <c r="Z71" s="160"/>
      <c r="AA71" s="160"/>
      <c r="AB71" s="160"/>
      <c r="AC71" s="160"/>
      <c r="AD71" s="160"/>
      <c r="AE71" s="160"/>
      <c r="AF71" s="119"/>
      <c r="AG71" s="119"/>
    </row>
    <row r="72" spans="1:33" ht="15.5">
      <c r="A72" s="119"/>
      <c r="B72" s="119"/>
      <c r="C72" s="121"/>
      <c r="D72" s="122" t="s">
        <v>69</v>
      </c>
      <c r="E72" s="123"/>
      <c r="F72" s="123"/>
      <c r="G72" s="123"/>
      <c r="H72" s="123"/>
      <c r="I72" s="124" t="s">
        <v>121</v>
      </c>
      <c r="J72" s="122"/>
      <c r="K72" s="125" t="s">
        <v>70</v>
      </c>
      <c r="L72" s="120"/>
      <c r="M72" s="198" t="s">
        <v>190</v>
      </c>
      <c r="N72" s="204"/>
      <c r="O72" s="204"/>
      <c r="P72" s="204"/>
      <c r="Q72" s="204"/>
      <c r="R72" s="204"/>
      <c r="S72" s="230"/>
      <c r="T72" s="204"/>
      <c r="U72" s="231"/>
      <c r="V72" s="151"/>
      <c r="W72" s="159"/>
      <c r="X72" s="160"/>
      <c r="Y72" s="160"/>
      <c r="Z72" s="160"/>
      <c r="AA72" s="160"/>
      <c r="AB72" s="160"/>
      <c r="AC72" s="160"/>
      <c r="AD72" s="160"/>
      <c r="AE72" s="160"/>
      <c r="AF72" s="119"/>
      <c r="AG72" s="119"/>
    </row>
    <row r="73" spans="1:33" ht="16" thickBot="1">
      <c r="A73" s="119"/>
      <c r="B73" s="119"/>
      <c r="C73" s="126" t="s">
        <v>71</v>
      </c>
      <c r="D73" s="127" t="s">
        <v>72</v>
      </c>
      <c r="E73" s="128" t="s">
        <v>73</v>
      </c>
      <c r="F73" s="128" t="s">
        <v>74</v>
      </c>
      <c r="G73" s="128" t="s">
        <v>75</v>
      </c>
      <c r="H73" s="128" t="s">
        <v>76</v>
      </c>
      <c r="I73" s="129" t="s">
        <v>77</v>
      </c>
      <c r="J73" s="130"/>
      <c r="K73" s="131" t="s">
        <v>78</v>
      </c>
      <c r="L73" s="120"/>
      <c r="M73" s="198" t="s">
        <v>191</v>
      </c>
      <c r="N73" s="232"/>
      <c r="O73" s="232"/>
      <c r="P73" s="232"/>
      <c r="Q73" s="232"/>
      <c r="R73" s="232"/>
      <c r="S73" s="233"/>
      <c r="T73" s="204"/>
      <c r="U73" s="234"/>
      <c r="V73" s="151"/>
      <c r="W73" s="159"/>
      <c r="X73" s="160"/>
      <c r="Y73" s="160"/>
      <c r="Z73" s="160"/>
      <c r="AA73" s="160"/>
      <c r="AB73" s="160"/>
      <c r="AC73" s="160"/>
      <c r="AD73" s="160"/>
      <c r="AE73" s="160"/>
      <c r="AF73" s="119"/>
      <c r="AG73" s="119"/>
    </row>
    <row r="74" spans="1:33" ht="16" thickTop="1">
      <c r="A74" s="119"/>
      <c r="B74" s="119"/>
      <c r="C74" s="182" t="s">
        <v>183</v>
      </c>
      <c r="D74" s="183">
        <v>53.2</v>
      </c>
      <c r="E74" s="184">
        <v>15</v>
      </c>
      <c r="F74" s="184">
        <v>3</v>
      </c>
      <c r="G74" s="137">
        <f>D74/E74</f>
        <v>3.5466666666666669</v>
      </c>
      <c r="H74" s="137">
        <f>E74/F74</f>
        <v>5</v>
      </c>
      <c r="I74" s="185">
        <v>3.42</v>
      </c>
      <c r="J74" s="186"/>
      <c r="K74" s="183">
        <v>50.3</v>
      </c>
      <c r="L74" s="120"/>
      <c r="M74" s="203"/>
      <c r="N74" s="204"/>
      <c r="O74" s="160"/>
      <c r="P74" s="160"/>
      <c r="Q74" s="272"/>
      <c r="R74" s="273"/>
      <c r="S74" s="274"/>
      <c r="T74" s="204"/>
      <c r="U74" s="204"/>
      <c r="V74" s="151"/>
      <c r="W74" s="159"/>
      <c r="X74" s="160"/>
      <c r="Y74" s="160"/>
      <c r="Z74" s="160"/>
      <c r="AA74" s="160"/>
      <c r="AB74" s="160"/>
      <c r="AC74" s="160"/>
      <c r="AD74" s="160"/>
      <c r="AE74" s="160"/>
      <c r="AF74" s="119"/>
      <c r="AG74" s="119"/>
    </row>
    <row r="75" spans="1:33" ht="15.5">
      <c r="A75" s="119"/>
      <c r="B75" s="119"/>
      <c r="C75" s="188" t="s">
        <v>185</v>
      </c>
      <c r="D75" s="189">
        <v>69.7</v>
      </c>
      <c r="E75" s="190">
        <v>20</v>
      </c>
      <c r="F75" s="190">
        <v>4</v>
      </c>
      <c r="G75" s="191">
        <f t="shared" ref="G75:H79" si="7">D75/E75</f>
        <v>3.4850000000000003</v>
      </c>
      <c r="H75" s="191">
        <f t="shared" si="7"/>
        <v>5</v>
      </c>
      <c r="I75" s="192">
        <v>6.54</v>
      </c>
      <c r="J75" s="193"/>
      <c r="K75" s="189">
        <v>38.9</v>
      </c>
      <c r="L75" s="120"/>
      <c r="M75" s="203"/>
      <c r="N75" s="204"/>
      <c r="O75" s="204"/>
      <c r="P75" s="204"/>
      <c r="Q75" s="275"/>
      <c r="R75" s="204"/>
      <c r="S75" s="274"/>
      <c r="T75" s="204"/>
      <c r="U75" s="204"/>
      <c r="V75" s="151"/>
      <c r="W75" s="159"/>
      <c r="X75" s="160"/>
      <c r="Y75" s="160"/>
      <c r="Z75" s="160"/>
      <c r="AA75" s="160"/>
      <c r="AB75" s="160"/>
      <c r="AC75" s="160"/>
      <c r="AD75" s="160"/>
      <c r="AE75" s="160"/>
      <c r="AF75" s="119"/>
      <c r="AG75" s="119"/>
    </row>
    <row r="76" spans="1:33" ht="15.5">
      <c r="A76" s="119"/>
      <c r="B76" s="119"/>
      <c r="C76" s="188" t="s">
        <v>187</v>
      </c>
      <c r="D76" s="189">
        <v>137</v>
      </c>
      <c r="E76" s="190">
        <v>40</v>
      </c>
      <c r="F76" s="190">
        <v>8</v>
      </c>
      <c r="G76" s="191">
        <f t="shared" si="7"/>
        <v>3.4249999999999998</v>
      </c>
      <c r="H76" s="191">
        <f t="shared" si="7"/>
        <v>5</v>
      </c>
      <c r="I76" s="192">
        <v>15.8</v>
      </c>
      <c r="J76" s="193"/>
      <c r="K76" s="189">
        <v>36</v>
      </c>
      <c r="L76" s="120"/>
      <c r="N76" s="120"/>
      <c r="O76" s="120"/>
      <c r="P76" s="120"/>
      <c r="Q76" s="120"/>
      <c r="R76" s="120"/>
      <c r="S76" s="120"/>
      <c r="T76" s="120"/>
      <c r="U76" s="120"/>
      <c r="V76" s="119"/>
      <c r="W76" s="159"/>
      <c r="X76" s="160"/>
      <c r="Y76" s="160"/>
      <c r="Z76" s="160"/>
      <c r="AA76" s="160"/>
      <c r="AB76" s="160"/>
      <c r="AC76" s="160"/>
      <c r="AD76" s="160"/>
      <c r="AE76" s="160"/>
      <c r="AF76" s="119"/>
      <c r="AG76" s="119"/>
    </row>
    <row r="77" spans="1:33" ht="16" thickBot="1">
      <c r="A77" s="119"/>
      <c r="B77" s="119"/>
      <c r="C77" s="188" t="s">
        <v>188</v>
      </c>
      <c r="D77" s="189">
        <v>289</v>
      </c>
      <c r="E77" s="190">
        <v>84</v>
      </c>
      <c r="F77" s="190">
        <v>17</v>
      </c>
      <c r="G77" s="191">
        <f t="shared" si="7"/>
        <v>3.4404761904761907</v>
      </c>
      <c r="H77" s="191">
        <f t="shared" si="7"/>
        <v>4.9411764705882355</v>
      </c>
      <c r="I77" s="190">
        <v>40.299999999999997</v>
      </c>
      <c r="J77" s="193"/>
      <c r="K77" s="189">
        <v>37.299999999999997</v>
      </c>
      <c r="L77" s="120"/>
      <c r="N77" s="120"/>
      <c r="O77" s="120"/>
      <c r="P77" s="120"/>
      <c r="Q77" s="120"/>
      <c r="R77" s="120"/>
      <c r="S77" s="120"/>
      <c r="T77" s="120"/>
      <c r="U77" s="160"/>
      <c r="V77" s="119"/>
      <c r="W77" s="159"/>
      <c r="X77" s="160"/>
      <c r="Y77" s="160"/>
      <c r="Z77" s="160"/>
      <c r="AA77" s="160"/>
      <c r="AB77" s="160"/>
      <c r="AC77" s="160"/>
      <c r="AD77" s="160"/>
      <c r="AE77" s="160"/>
      <c r="AF77" s="119"/>
      <c r="AG77" s="119"/>
    </row>
    <row r="78" spans="1:33" ht="16" thickTop="1">
      <c r="A78" s="119"/>
      <c r="B78" s="119"/>
      <c r="C78" s="182" t="s">
        <v>184</v>
      </c>
      <c r="D78" s="183">
        <v>397.8</v>
      </c>
      <c r="E78" s="199">
        <v>129</v>
      </c>
      <c r="F78" s="199">
        <v>25</v>
      </c>
      <c r="G78" s="200">
        <f t="shared" si="7"/>
        <v>3.0837209302325581</v>
      </c>
      <c r="H78" s="200">
        <f t="shared" si="7"/>
        <v>5.16</v>
      </c>
      <c r="I78" s="187">
        <v>68.819999999999993</v>
      </c>
      <c r="J78" s="186"/>
      <c r="K78" s="183">
        <v>35.17</v>
      </c>
      <c r="L78" s="119"/>
      <c r="M78" s="198"/>
      <c r="N78" s="120"/>
      <c r="O78" s="120"/>
      <c r="P78" s="120"/>
      <c r="Q78" s="120"/>
      <c r="R78" s="120"/>
      <c r="S78" s="120"/>
      <c r="T78" s="120"/>
      <c r="U78" s="160"/>
      <c r="V78" s="119"/>
      <c r="W78" s="159"/>
      <c r="X78" s="160"/>
      <c r="Y78" s="160"/>
      <c r="Z78" s="160"/>
      <c r="AA78" s="160"/>
      <c r="AB78" s="160"/>
      <c r="AC78" s="160"/>
      <c r="AD78" s="160"/>
      <c r="AE78" s="160"/>
      <c r="AF78" s="119"/>
      <c r="AG78" s="119"/>
    </row>
    <row r="79" spans="1:33" ht="15.5">
      <c r="A79" s="119"/>
      <c r="B79" s="119"/>
      <c r="C79" s="194" t="s">
        <v>186</v>
      </c>
      <c r="D79" s="195">
        <v>177.5</v>
      </c>
      <c r="E79" s="201">
        <v>56</v>
      </c>
      <c r="F79" s="201">
        <v>11</v>
      </c>
      <c r="G79" s="202">
        <f t="shared" si="7"/>
        <v>3.1696428571428572</v>
      </c>
      <c r="H79" s="202">
        <f t="shared" si="7"/>
        <v>5.0909090909090908</v>
      </c>
      <c r="I79" s="196">
        <v>27.71</v>
      </c>
      <c r="J79" s="197"/>
      <c r="K79" s="195">
        <v>30.95</v>
      </c>
      <c r="L79" s="119" t="s">
        <v>82</v>
      </c>
      <c r="M79" s="198"/>
      <c r="N79" s="120"/>
      <c r="O79" s="120"/>
      <c r="P79" s="120"/>
      <c r="Q79" s="120"/>
      <c r="R79" s="120"/>
      <c r="S79" s="120"/>
      <c r="T79" s="120"/>
      <c r="U79" s="160"/>
      <c r="V79" s="119"/>
      <c r="W79" s="159"/>
      <c r="X79" s="160"/>
      <c r="Y79" s="160"/>
      <c r="Z79" s="160"/>
      <c r="AA79" s="160"/>
      <c r="AB79" s="160"/>
      <c r="AC79" s="160"/>
      <c r="AD79" s="160"/>
      <c r="AE79" s="160"/>
      <c r="AF79" s="119"/>
      <c r="AG79" s="119"/>
    </row>
    <row r="80" spans="1:33" ht="15.5">
      <c r="A80" s="119"/>
      <c r="B80" s="119"/>
      <c r="C80" s="203"/>
      <c r="D80" s="204"/>
      <c r="E80" s="204"/>
      <c r="F80" s="204"/>
      <c r="G80" s="204"/>
      <c r="H80" s="204"/>
      <c r="I80" s="204"/>
      <c r="J80" s="204"/>
      <c r="K80" s="204"/>
      <c r="L80" s="120"/>
      <c r="M80" s="198"/>
      <c r="N80" s="120"/>
      <c r="O80" s="120"/>
      <c r="P80" s="120"/>
      <c r="Q80" s="120"/>
      <c r="R80" s="120"/>
      <c r="S80" s="120"/>
      <c r="T80" s="120"/>
      <c r="U80" s="160"/>
      <c r="V80" s="119"/>
      <c r="W80" s="159"/>
      <c r="X80" s="160"/>
      <c r="Y80" s="160"/>
      <c r="Z80" s="160"/>
      <c r="AA80" s="160"/>
      <c r="AB80" s="160"/>
      <c r="AC80" s="160"/>
      <c r="AD80" s="160"/>
      <c r="AE80" s="160"/>
      <c r="AF80" s="119"/>
      <c r="AG80" s="119"/>
    </row>
    <row r="81" spans="1:47" ht="15.5">
      <c r="A81" s="119"/>
      <c r="B81" s="119"/>
      <c r="C81" s="159"/>
      <c r="D81" s="160"/>
      <c r="E81" s="160"/>
      <c r="F81" s="160"/>
      <c r="G81" s="160"/>
      <c r="H81" s="160"/>
      <c r="I81" s="160"/>
      <c r="J81" s="160"/>
      <c r="K81" s="160"/>
      <c r="L81" s="119"/>
      <c r="M81" s="159"/>
      <c r="N81" s="160"/>
      <c r="O81" s="160"/>
      <c r="P81" s="160"/>
      <c r="Q81" s="160"/>
      <c r="R81" s="160"/>
      <c r="S81" s="160"/>
      <c r="T81" s="160"/>
      <c r="U81" s="160"/>
      <c r="V81" s="119"/>
      <c r="W81" s="159"/>
      <c r="X81" s="160"/>
      <c r="Y81" s="160"/>
      <c r="Z81" s="160"/>
      <c r="AA81" s="160"/>
      <c r="AB81" s="160"/>
      <c r="AC81" s="160"/>
      <c r="AD81" s="160"/>
      <c r="AE81" s="160"/>
      <c r="AF81" s="119"/>
      <c r="AG81" s="119"/>
    </row>
    <row r="82" spans="1:47">
      <c r="A82" s="119"/>
      <c r="B82" s="119"/>
      <c r="C82" s="120"/>
      <c r="D82" s="120"/>
      <c r="E82" s="120"/>
      <c r="F82" s="120"/>
      <c r="G82" s="120"/>
      <c r="H82" s="120"/>
      <c r="I82" s="120"/>
      <c r="J82" s="120"/>
      <c r="K82" s="120"/>
      <c r="L82" s="119"/>
      <c r="M82" s="120"/>
      <c r="N82" s="120"/>
      <c r="O82" s="120"/>
      <c r="P82" s="120"/>
      <c r="Q82" s="120"/>
      <c r="R82" s="120"/>
      <c r="S82" s="120"/>
      <c r="T82" s="120"/>
      <c r="U82" s="120"/>
      <c r="V82" s="119"/>
      <c r="W82" s="120"/>
      <c r="X82" s="120"/>
      <c r="Y82" s="120"/>
      <c r="Z82" s="120"/>
      <c r="AA82" s="120"/>
      <c r="AB82" s="120"/>
      <c r="AC82" s="120"/>
      <c r="AD82" s="120"/>
      <c r="AE82" s="120"/>
      <c r="AF82" s="119"/>
      <c r="AG82" s="119"/>
    </row>
    <row r="83" spans="1:47" ht="16.5">
      <c r="A83" s="119"/>
      <c r="B83" s="228" t="s">
        <v>104</v>
      </c>
      <c r="C83" s="120"/>
      <c r="D83" s="120"/>
      <c r="E83" s="120"/>
      <c r="F83" s="120"/>
      <c r="G83" s="120"/>
      <c r="H83" s="120"/>
      <c r="I83" s="120"/>
      <c r="J83" s="120"/>
      <c r="K83" s="120"/>
      <c r="L83" s="119"/>
      <c r="M83" s="111" t="s">
        <v>253</v>
      </c>
      <c r="N83" s="153"/>
      <c r="O83" s="153"/>
      <c r="P83" s="153"/>
      <c r="Q83" s="153"/>
      <c r="R83" s="153"/>
      <c r="S83" s="153"/>
      <c r="T83" s="153"/>
      <c r="U83" s="153"/>
      <c r="V83" s="119"/>
      <c r="W83" s="120"/>
      <c r="X83" s="119"/>
      <c r="Y83" s="119"/>
      <c r="Z83" s="119"/>
      <c r="AA83" s="119"/>
      <c r="AB83" s="119"/>
      <c r="AC83" s="119"/>
      <c r="AD83" s="119"/>
      <c r="AE83" s="120"/>
      <c r="AF83" s="119"/>
      <c r="AG83" s="119"/>
      <c r="AQ83" s="112"/>
      <c r="AR83" s="108"/>
      <c r="AS83" s="113"/>
      <c r="AT83" s="114"/>
      <c r="AU83" s="115"/>
    </row>
    <row r="84" spans="1:47" ht="16.5">
      <c r="A84" s="119"/>
      <c r="B84" s="228"/>
      <c r="C84" s="120"/>
      <c r="D84" s="120"/>
      <c r="E84" s="120"/>
      <c r="F84" s="120"/>
      <c r="G84" s="120"/>
      <c r="H84" s="271" t="s">
        <v>239</v>
      </c>
      <c r="I84" s="270" t="s">
        <v>252</v>
      </c>
      <c r="J84" s="120"/>
      <c r="K84" s="120"/>
      <c r="L84" s="119"/>
      <c r="M84" s="229"/>
      <c r="N84" s="153"/>
      <c r="O84" s="153"/>
      <c r="P84" s="153"/>
      <c r="Q84" s="153"/>
      <c r="R84" s="153"/>
      <c r="S84" s="153"/>
      <c r="T84" s="153"/>
      <c r="U84" s="153"/>
      <c r="V84" s="119"/>
      <c r="W84" s="120"/>
      <c r="X84" s="119"/>
      <c r="Y84" s="119"/>
      <c r="Z84" s="119"/>
      <c r="AA84" s="119"/>
      <c r="AB84" s="119"/>
      <c r="AC84" s="119"/>
      <c r="AD84" s="119"/>
      <c r="AE84" s="120"/>
      <c r="AF84" s="119"/>
      <c r="AG84" s="119"/>
      <c r="AQ84" s="112"/>
      <c r="AR84" s="108"/>
      <c r="AS84" s="113"/>
      <c r="AT84" s="114"/>
      <c r="AU84" s="115"/>
    </row>
    <row r="85" spans="1:47">
      <c r="A85" s="119"/>
      <c r="B85" s="119"/>
      <c r="C85" s="121"/>
      <c r="D85" s="122" t="s">
        <v>69</v>
      </c>
      <c r="E85" s="123"/>
      <c r="F85" s="123"/>
      <c r="G85" s="123"/>
      <c r="H85" s="123"/>
      <c r="I85" s="205" t="s">
        <v>121</v>
      </c>
      <c r="J85" s="122"/>
      <c r="K85" s="125" t="s">
        <v>70</v>
      </c>
      <c r="L85" s="119"/>
      <c r="M85" s="153"/>
      <c r="N85" s="153"/>
      <c r="O85" s="153"/>
      <c r="P85" s="153"/>
      <c r="Q85" s="153"/>
      <c r="R85" s="153"/>
      <c r="S85" s="153"/>
      <c r="T85" s="153"/>
      <c r="U85" s="153"/>
      <c r="V85" s="119"/>
      <c r="W85" s="120"/>
      <c r="X85" s="119"/>
      <c r="Y85" s="119"/>
      <c r="Z85" s="119"/>
      <c r="AA85" s="119"/>
      <c r="AB85" s="119"/>
      <c r="AC85" s="119"/>
      <c r="AD85" s="119"/>
      <c r="AE85" s="120"/>
      <c r="AF85" s="119"/>
      <c r="AG85" s="119"/>
      <c r="AQ85" s="112"/>
      <c r="AR85" s="108"/>
      <c r="AS85" s="113"/>
      <c r="AT85" s="114"/>
      <c r="AU85" s="115"/>
    </row>
    <row r="86" spans="1:47" ht="13.5" thickBot="1">
      <c r="A86" s="119"/>
      <c r="B86" s="119"/>
      <c r="C86" s="126" t="s">
        <v>71</v>
      </c>
      <c r="D86" s="127" t="s">
        <v>72</v>
      </c>
      <c r="E86" s="128" t="s">
        <v>93</v>
      </c>
      <c r="F86" s="128" t="s">
        <v>74</v>
      </c>
      <c r="G86" s="128" t="s">
        <v>75</v>
      </c>
      <c r="H86" s="128" t="s">
        <v>76</v>
      </c>
      <c r="I86" s="206" t="s">
        <v>77</v>
      </c>
      <c r="J86" s="130"/>
      <c r="K86" s="207" t="s">
        <v>78</v>
      </c>
      <c r="L86" s="119"/>
      <c r="M86" s="153"/>
      <c r="N86" s="153"/>
      <c r="O86" s="153"/>
      <c r="P86" s="153"/>
      <c r="Q86" s="153"/>
      <c r="R86" s="153"/>
      <c r="S86" s="153"/>
      <c r="T86" s="153"/>
      <c r="U86" s="153"/>
      <c r="V86" s="119"/>
      <c r="W86" s="120"/>
      <c r="X86" s="119"/>
      <c r="Y86" s="119"/>
      <c r="Z86" s="119"/>
      <c r="AA86" s="119"/>
      <c r="AB86" s="119"/>
      <c r="AC86" s="119"/>
      <c r="AD86" s="120"/>
      <c r="AE86" s="120"/>
      <c r="AF86" s="119"/>
      <c r="AG86" s="119"/>
      <c r="AQ86" s="112"/>
      <c r="AR86" s="108"/>
      <c r="AS86" s="116"/>
      <c r="AT86" s="114"/>
      <c r="AU86" s="115"/>
    </row>
    <row r="87" spans="1:47" ht="13.5" thickTop="1">
      <c r="A87" s="119"/>
      <c r="B87" s="119"/>
      <c r="C87" s="208" t="s">
        <v>95</v>
      </c>
      <c r="D87" s="209">
        <v>70.33</v>
      </c>
      <c r="E87" s="210">
        <v>16</v>
      </c>
      <c r="F87" s="135"/>
      <c r="G87" s="164">
        <f>D87/E87</f>
        <v>4.3956249999999999</v>
      </c>
      <c r="H87" s="137"/>
      <c r="I87" s="211">
        <v>3.8690000000000002</v>
      </c>
      <c r="J87" s="212"/>
      <c r="K87" s="213">
        <v>58.11</v>
      </c>
      <c r="L87" s="119"/>
      <c r="M87" s="204"/>
      <c r="N87" s="204"/>
      <c r="O87" s="204"/>
      <c r="P87" s="204"/>
      <c r="Q87" s="204"/>
      <c r="R87" s="204"/>
      <c r="S87" s="230"/>
      <c r="T87" s="204"/>
      <c r="U87" s="231"/>
      <c r="V87" s="119"/>
      <c r="W87" s="120"/>
      <c r="X87" s="119"/>
      <c r="Y87" s="119"/>
      <c r="Z87" s="119"/>
      <c r="AA87" s="119"/>
      <c r="AB87" s="119"/>
      <c r="AC87" s="119"/>
      <c r="AD87" s="120"/>
      <c r="AE87" s="120"/>
      <c r="AF87" s="119"/>
      <c r="AG87" s="119"/>
      <c r="AQ87" s="108"/>
      <c r="AR87" s="108"/>
      <c r="AS87" s="108"/>
      <c r="AT87" s="108"/>
      <c r="AU87" s="108"/>
    </row>
    <row r="88" spans="1:47">
      <c r="A88" s="119"/>
      <c r="B88" s="119"/>
      <c r="C88" s="208" t="s">
        <v>97</v>
      </c>
      <c r="D88" s="209">
        <v>81.53</v>
      </c>
      <c r="E88" s="214">
        <v>22</v>
      </c>
      <c r="F88" s="215"/>
      <c r="G88" s="164">
        <f t="shared" ref="G88:G90" si="8">D88/E88</f>
        <v>3.705909090909091</v>
      </c>
      <c r="H88" s="215"/>
      <c r="I88" s="211">
        <v>6.0389999999999997</v>
      </c>
      <c r="J88" s="212"/>
      <c r="K88" s="213">
        <v>46.76</v>
      </c>
      <c r="L88" s="119"/>
      <c r="M88" s="204"/>
      <c r="N88" s="232"/>
      <c r="O88" s="232"/>
      <c r="P88" s="232"/>
      <c r="Q88" s="232"/>
      <c r="R88" s="232"/>
      <c r="S88" s="233"/>
      <c r="T88" s="204"/>
      <c r="U88" s="234"/>
      <c r="V88" s="119"/>
      <c r="W88" s="120"/>
      <c r="X88" s="119"/>
      <c r="Y88" s="119"/>
      <c r="Z88" s="119"/>
      <c r="AA88" s="119"/>
      <c r="AB88" s="119"/>
      <c r="AC88" s="119"/>
      <c r="AD88" s="120"/>
      <c r="AE88" s="120"/>
      <c r="AF88" s="119"/>
      <c r="AG88" s="119"/>
      <c r="AQ88" s="108"/>
      <c r="AR88" s="108"/>
      <c r="AS88" s="108"/>
      <c r="AT88" s="108"/>
      <c r="AU88" s="117"/>
    </row>
    <row r="89" spans="1:47" ht="15.5">
      <c r="A89" s="119"/>
      <c r="B89" s="119"/>
      <c r="C89" s="208" t="s">
        <v>98</v>
      </c>
      <c r="D89" s="209">
        <v>136.97999999999999</v>
      </c>
      <c r="E89" s="214">
        <v>40</v>
      </c>
      <c r="F89" s="215"/>
      <c r="G89" s="164">
        <f t="shared" si="8"/>
        <v>3.4244999999999997</v>
      </c>
      <c r="H89" s="215"/>
      <c r="I89" s="211">
        <v>15.66</v>
      </c>
      <c r="J89" s="212"/>
      <c r="K89" s="213">
        <v>35.6</v>
      </c>
      <c r="L89" s="119"/>
      <c r="M89" s="159"/>
      <c r="N89" s="227"/>
      <c r="O89" s="235"/>
      <c r="P89" s="235"/>
      <c r="Q89" s="236"/>
      <c r="R89" s="237"/>
      <c r="S89" s="153"/>
      <c r="T89" s="153"/>
      <c r="U89" s="238"/>
      <c r="V89" s="119"/>
      <c r="W89" s="120"/>
      <c r="X89" s="119"/>
      <c r="Y89" s="119"/>
      <c r="Z89" s="119"/>
      <c r="AA89" s="119"/>
      <c r="AB89" s="119"/>
      <c r="AC89" s="119"/>
      <c r="AD89" s="120"/>
      <c r="AE89" s="120"/>
      <c r="AF89" s="119"/>
      <c r="AG89" s="119"/>
      <c r="AQ89" s="112"/>
      <c r="AR89" s="108"/>
      <c r="AS89" s="113"/>
      <c r="AT89" s="114"/>
      <c r="AU89" s="118"/>
    </row>
    <row r="90" spans="1:47">
      <c r="A90" s="119"/>
      <c r="B90" s="119"/>
      <c r="C90" s="216" t="s">
        <v>99</v>
      </c>
      <c r="D90" s="217">
        <v>215.9</v>
      </c>
      <c r="E90" s="218">
        <v>86</v>
      </c>
      <c r="F90" s="219"/>
      <c r="G90" s="164">
        <f t="shared" si="8"/>
        <v>2.5104651162790699</v>
      </c>
      <c r="H90" s="219"/>
      <c r="I90" s="220">
        <v>40.39</v>
      </c>
      <c r="J90" s="221"/>
      <c r="K90" s="222">
        <v>28.99</v>
      </c>
      <c r="L90" s="119"/>
      <c r="M90" s="239"/>
      <c r="N90" s="223"/>
      <c r="O90" s="223"/>
      <c r="P90" s="223"/>
      <c r="Q90" s="223"/>
      <c r="R90" s="223"/>
      <c r="S90" s="153"/>
      <c r="T90" s="153"/>
      <c r="U90" s="238"/>
      <c r="V90" s="119"/>
      <c r="W90" s="120"/>
      <c r="X90" s="119"/>
      <c r="Y90" s="119"/>
      <c r="Z90" s="119"/>
      <c r="AA90" s="119"/>
      <c r="AB90" s="119"/>
      <c r="AC90" s="119"/>
      <c r="AD90" s="120"/>
      <c r="AE90" s="120"/>
      <c r="AF90" s="119"/>
      <c r="AG90" s="119"/>
      <c r="AQ90" s="112"/>
      <c r="AR90" s="108"/>
      <c r="AS90" s="113"/>
      <c r="AT90" s="114"/>
      <c r="AU90" s="118"/>
    </row>
    <row r="91" spans="1:47">
      <c r="A91" s="119"/>
      <c r="B91" s="119"/>
      <c r="C91" s="224"/>
      <c r="D91" s="225"/>
      <c r="E91" s="225"/>
      <c r="F91" s="225"/>
      <c r="G91" s="225"/>
      <c r="H91" s="225"/>
      <c r="I91" s="153"/>
      <c r="J91" s="153"/>
      <c r="K91" s="226"/>
      <c r="L91" s="119"/>
      <c r="M91" s="224"/>
      <c r="N91" s="227"/>
      <c r="O91" s="227"/>
      <c r="P91" s="227"/>
      <c r="Q91" s="227"/>
      <c r="R91" s="227"/>
      <c r="S91" s="153"/>
      <c r="T91" s="153"/>
      <c r="U91" s="240"/>
      <c r="V91" s="119"/>
      <c r="W91" s="120"/>
      <c r="X91" s="120"/>
      <c r="Y91" s="120"/>
      <c r="Z91" s="120"/>
      <c r="AA91" s="120"/>
      <c r="AB91" s="120"/>
      <c r="AC91" s="120"/>
      <c r="AD91" s="120"/>
      <c r="AE91" s="120"/>
      <c r="AF91" s="119"/>
      <c r="AG91" s="119"/>
      <c r="AQ91" s="112"/>
      <c r="AR91" s="108"/>
      <c r="AS91" s="113"/>
      <c r="AT91" s="114"/>
      <c r="AU91" s="118"/>
    </row>
    <row r="92" spans="1:47">
      <c r="A92" s="119"/>
      <c r="B92" s="119"/>
      <c r="C92" s="224"/>
      <c r="D92" s="225"/>
      <c r="E92" s="225"/>
      <c r="F92" s="225"/>
      <c r="G92" s="225"/>
      <c r="H92" s="225"/>
      <c r="I92" s="153"/>
      <c r="J92" s="153"/>
      <c r="K92" s="226"/>
      <c r="L92" s="119"/>
      <c r="M92" s="224"/>
      <c r="N92" s="227"/>
      <c r="O92" s="227"/>
      <c r="P92" s="227"/>
      <c r="Q92" s="227"/>
      <c r="R92" s="227"/>
      <c r="S92" s="153"/>
      <c r="T92" s="153"/>
      <c r="U92" s="240"/>
      <c r="V92" s="119"/>
      <c r="W92" s="120"/>
      <c r="X92" s="120"/>
      <c r="Y92" s="120"/>
      <c r="Z92" s="120"/>
      <c r="AA92" s="120"/>
      <c r="AB92" s="120"/>
      <c r="AC92" s="120"/>
      <c r="AD92" s="120"/>
      <c r="AE92" s="120"/>
      <c r="AF92" s="119"/>
      <c r="AG92" s="119"/>
      <c r="AQ92" s="112"/>
      <c r="AR92" s="108"/>
      <c r="AS92" s="113"/>
      <c r="AT92" s="114"/>
      <c r="AU92" s="118"/>
    </row>
    <row r="93" spans="1:47">
      <c r="A93" s="119"/>
      <c r="B93" s="119"/>
      <c r="C93" s="224"/>
      <c r="D93" s="225"/>
      <c r="E93" s="225"/>
      <c r="F93" s="225"/>
      <c r="G93" s="225"/>
      <c r="H93" s="225"/>
      <c r="I93" s="153"/>
      <c r="J93" s="153"/>
      <c r="K93" s="226"/>
      <c r="L93" s="119"/>
      <c r="M93" s="224"/>
      <c r="N93" s="227"/>
      <c r="O93" s="227"/>
      <c r="P93" s="227"/>
      <c r="Q93" s="227"/>
      <c r="R93" s="227"/>
      <c r="S93" s="153"/>
      <c r="T93" s="153"/>
      <c r="U93" s="240"/>
      <c r="V93" s="119"/>
      <c r="W93" s="120"/>
      <c r="X93" s="120"/>
      <c r="Y93" s="120"/>
      <c r="Z93" s="120"/>
      <c r="AA93" s="120"/>
      <c r="AB93" s="120"/>
      <c r="AC93" s="120"/>
      <c r="AD93" s="120"/>
      <c r="AE93" s="120"/>
      <c r="AF93" s="119"/>
      <c r="AG93" s="119"/>
      <c r="AQ93" s="112"/>
      <c r="AR93" s="108"/>
      <c r="AS93" s="113"/>
      <c r="AT93" s="114"/>
      <c r="AU93" s="118"/>
    </row>
    <row r="94" spans="1:47">
      <c r="A94" s="119"/>
      <c r="B94" s="119"/>
      <c r="C94" s="224"/>
      <c r="D94" s="225"/>
      <c r="E94" s="225"/>
      <c r="F94" s="225"/>
      <c r="G94" s="225"/>
      <c r="H94" s="225"/>
      <c r="I94" s="153"/>
      <c r="J94" s="153"/>
      <c r="K94" s="226"/>
      <c r="L94" s="119"/>
      <c r="M94" s="224"/>
      <c r="N94" s="227"/>
      <c r="O94" s="227"/>
      <c r="P94" s="227"/>
      <c r="Q94" s="227"/>
      <c r="R94" s="227"/>
      <c r="S94" s="153"/>
      <c r="T94" s="153"/>
      <c r="U94" s="238"/>
      <c r="V94" s="119"/>
      <c r="W94" s="120"/>
      <c r="X94" s="120"/>
      <c r="Y94" s="120"/>
      <c r="Z94" s="120"/>
      <c r="AA94" s="120"/>
      <c r="AB94" s="120"/>
      <c r="AC94" s="120"/>
      <c r="AD94" s="120"/>
      <c r="AE94" s="120"/>
      <c r="AF94" s="119"/>
      <c r="AG94" s="119"/>
      <c r="AQ94" s="112"/>
      <c r="AR94" s="108"/>
      <c r="AS94" s="113"/>
      <c r="AT94" s="114"/>
      <c r="AU94" s="118"/>
    </row>
    <row r="95" spans="1:47" ht="15.5">
      <c r="A95" s="119"/>
      <c r="B95" s="119"/>
      <c r="C95" s="120"/>
      <c r="D95" s="120"/>
      <c r="E95" s="120"/>
      <c r="F95" s="120"/>
      <c r="G95" s="120"/>
      <c r="H95" s="120"/>
      <c r="I95" s="120"/>
      <c r="J95" s="120"/>
      <c r="K95" s="120"/>
      <c r="L95" s="119"/>
      <c r="M95" s="159"/>
      <c r="N95" s="227"/>
      <c r="O95" s="227"/>
      <c r="P95" s="227"/>
      <c r="Q95" s="227"/>
      <c r="R95" s="227"/>
      <c r="S95" s="153"/>
      <c r="T95" s="153"/>
      <c r="U95" s="238"/>
      <c r="V95" s="119"/>
      <c r="W95" s="120"/>
      <c r="X95" s="120"/>
      <c r="Y95" s="120"/>
      <c r="Z95" s="120"/>
      <c r="AA95" s="120"/>
      <c r="AB95" s="120"/>
      <c r="AC95" s="120"/>
      <c r="AD95" s="120"/>
      <c r="AE95" s="120"/>
      <c r="AF95" s="119"/>
      <c r="AG95" s="119"/>
      <c r="AQ95" s="112"/>
      <c r="AR95" s="108"/>
      <c r="AS95" s="113"/>
      <c r="AT95" s="114"/>
      <c r="AU95" s="118"/>
    </row>
    <row r="96" spans="1:47">
      <c r="A96" s="119"/>
      <c r="B96" s="119"/>
      <c r="C96" s="120"/>
      <c r="D96" s="120"/>
      <c r="E96" s="120"/>
      <c r="F96" s="120"/>
      <c r="G96" s="120"/>
      <c r="H96" s="120"/>
      <c r="I96" s="120"/>
      <c r="J96" s="120"/>
      <c r="K96" s="120"/>
      <c r="L96" s="119"/>
      <c r="M96" s="224"/>
      <c r="N96" s="241"/>
      <c r="O96" s="241"/>
      <c r="P96" s="241"/>
      <c r="Q96" s="241"/>
      <c r="R96" s="241"/>
      <c r="S96" s="153"/>
      <c r="T96" s="153"/>
      <c r="U96" s="226"/>
      <c r="V96" s="119"/>
      <c r="W96" s="120"/>
      <c r="X96" s="120"/>
      <c r="Y96" s="120"/>
      <c r="Z96" s="120"/>
      <c r="AA96" s="120"/>
      <c r="AB96" s="120"/>
      <c r="AC96" s="120"/>
      <c r="AD96" s="120"/>
      <c r="AE96" s="120"/>
      <c r="AF96" s="119"/>
      <c r="AG96" s="119"/>
      <c r="AQ96" s="112"/>
      <c r="AR96" s="108"/>
      <c r="AS96" s="116"/>
      <c r="AT96" s="114"/>
      <c r="AU96" s="118"/>
    </row>
    <row r="97" spans="1:47">
      <c r="A97" s="119"/>
      <c r="B97" s="119"/>
      <c r="C97" s="120"/>
      <c r="D97" s="120"/>
      <c r="E97" s="120"/>
      <c r="F97" s="120"/>
      <c r="G97" s="120"/>
      <c r="H97" s="120"/>
      <c r="I97" s="120"/>
      <c r="J97" s="120"/>
      <c r="K97" s="120"/>
      <c r="L97" s="119"/>
      <c r="M97" s="120"/>
      <c r="N97" s="120"/>
      <c r="O97" s="120"/>
      <c r="P97" s="120"/>
      <c r="Q97" s="120"/>
      <c r="R97" s="120"/>
      <c r="S97" s="120"/>
      <c r="T97" s="120"/>
      <c r="U97" s="120"/>
      <c r="V97" s="119"/>
      <c r="W97" s="120"/>
      <c r="X97" s="120"/>
      <c r="Y97" s="120"/>
      <c r="Z97" s="120"/>
      <c r="AA97" s="120"/>
      <c r="AB97" s="120"/>
      <c r="AC97" s="120"/>
      <c r="AD97" s="120"/>
      <c r="AE97" s="120"/>
      <c r="AF97" s="119"/>
      <c r="AG97" s="119"/>
      <c r="AQ97" s="112"/>
      <c r="AR97" s="108"/>
      <c r="AS97" s="113"/>
      <c r="AT97" s="114"/>
      <c r="AU97" s="118"/>
    </row>
    <row r="98" spans="1:47">
      <c r="A98" s="119"/>
      <c r="B98" s="119"/>
      <c r="C98" s="120"/>
      <c r="D98" s="119"/>
      <c r="E98" s="119"/>
      <c r="F98" s="119"/>
      <c r="G98" s="119"/>
      <c r="H98" s="119"/>
      <c r="I98" s="120"/>
      <c r="J98" s="120"/>
      <c r="K98" s="120"/>
      <c r="L98" s="119"/>
      <c r="M98" s="120"/>
      <c r="N98" s="120"/>
      <c r="O98" s="120"/>
      <c r="P98" s="120"/>
      <c r="Q98" s="120"/>
      <c r="R98" s="120"/>
      <c r="S98" s="120"/>
      <c r="T98" s="120"/>
      <c r="U98" s="120"/>
      <c r="V98" s="119"/>
      <c r="W98" s="120"/>
      <c r="X98" s="120"/>
      <c r="Y98" s="120"/>
      <c r="Z98" s="120"/>
      <c r="AA98" s="120"/>
      <c r="AB98" s="120"/>
      <c r="AC98" s="120"/>
      <c r="AD98" s="120"/>
      <c r="AE98" s="120"/>
      <c r="AF98" s="119"/>
      <c r="AG98" s="119"/>
      <c r="AQ98" s="108"/>
      <c r="AR98" s="108"/>
      <c r="AS98" s="108"/>
      <c r="AT98" s="108"/>
      <c r="AU98" s="108"/>
    </row>
    <row r="99" spans="1:47">
      <c r="A99" s="119"/>
      <c r="B99" s="119"/>
      <c r="C99" s="119" t="s">
        <v>117</v>
      </c>
      <c r="D99" s="119"/>
      <c r="E99" s="119"/>
      <c r="F99" s="119"/>
      <c r="G99" s="119"/>
      <c r="H99" s="119"/>
      <c r="I99" s="120"/>
      <c r="J99" s="120"/>
      <c r="K99" s="120"/>
      <c r="L99" s="119"/>
      <c r="M99" s="120"/>
      <c r="N99" s="120"/>
      <c r="O99" s="120"/>
      <c r="P99" s="120"/>
      <c r="Q99" s="120"/>
      <c r="R99" s="120"/>
      <c r="S99" s="120"/>
      <c r="T99" s="120"/>
      <c r="U99" s="120"/>
      <c r="V99" s="119"/>
      <c r="W99" s="120"/>
      <c r="X99" s="120"/>
      <c r="Y99" s="120"/>
      <c r="Z99" s="120"/>
      <c r="AA99" s="120"/>
      <c r="AB99" s="120"/>
      <c r="AC99" s="120"/>
      <c r="AD99" s="120"/>
      <c r="AE99" s="120"/>
      <c r="AF99" s="119"/>
      <c r="AG99" s="119"/>
      <c r="AQ99" s="108"/>
      <c r="AR99" s="108"/>
      <c r="AS99" s="108"/>
      <c r="AT99" s="108"/>
      <c r="AU99" s="108"/>
    </row>
    <row r="100" spans="1:47">
      <c r="A100" s="119"/>
      <c r="B100" s="119"/>
      <c r="C100" s="119" t="s">
        <v>94</v>
      </c>
      <c r="D100" s="119"/>
      <c r="E100" s="119"/>
      <c r="F100" s="119"/>
      <c r="G100" s="119"/>
      <c r="H100" s="119" t="s">
        <v>96</v>
      </c>
      <c r="I100" s="120"/>
      <c r="J100" s="120"/>
      <c r="K100" s="120"/>
      <c r="L100" s="119"/>
      <c r="M100" s="120"/>
      <c r="N100" s="120"/>
      <c r="O100" s="120"/>
      <c r="P100" s="120"/>
      <c r="Q100" s="120"/>
      <c r="R100" s="120"/>
      <c r="S100" s="120"/>
      <c r="T100" s="120"/>
      <c r="U100" s="120"/>
      <c r="V100" s="119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19"/>
      <c r="AG100" s="119"/>
      <c r="AQ100" s="108"/>
      <c r="AR100" s="108"/>
      <c r="AS100" s="108"/>
      <c r="AT100" s="108"/>
      <c r="AU100" s="108"/>
    </row>
    <row r="101" spans="1:47">
      <c r="A101" s="119"/>
      <c r="B101" s="119"/>
      <c r="C101" s="119" t="s">
        <v>94</v>
      </c>
      <c r="D101" s="119"/>
      <c r="E101" s="119"/>
      <c r="F101" s="119"/>
      <c r="G101" s="119"/>
      <c r="H101" s="119" t="s">
        <v>100</v>
      </c>
      <c r="I101" s="120"/>
      <c r="J101" s="120"/>
      <c r="K101" s="120"/>
      <c r="L101" s="119"/>
      <c r="M101" s="120"/>
      <c r="N101" s="120"/>
      <c r="O101" s="120"/>
      <c r="P101" s="120"/>
      <c r="Q101" s="120"/>
      <c r="R101" s="120"/>
      <c r="S101" s="120"/>
      <c r="T101" s="120"/>
      <c r="U101" s="120"/>
      <c r="V101" s="119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19"/>
      <c r="AG101" s="119"/>
    </row>
    <row r="102" spans="1:47">
      <c r="A102" s="119"/>
      <c r="B102" s="119"/>
      <c r="C102" s="119"/>
      <c r="D102" s="119"/>
      <c r="E102" s="119"/>
      <c r="F102" s="119"/>
      <c r="G102" s="119"/>
      <c r="H102" s="119"/>
      <c r="I102" s="120"/>
      <c r="J102" s="120"/>
      <c r="K102" s="120"/>
      <c r="L102" s="119"/>
      <c r="M102" s="120"/>
      <c r="N102" s="120"/>
      <c r="O102" s="120"/>
      <c r="P102" s="120"/>
      <c r="Q102" s="120"/>
      <c r="R102" s="120"/>
      <c r="S102" s="120"/>
      <c r="T102" s="120"/>
      <c r="U102" s="120"/>
      <c r="V102" s="119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19"/>
      <c r="AG102" s="119"/>
    </row>
    <row r="103" spans="1:47">
      <c r="A103" s="119"/>
      <c r="B103" s="119"/>
      <c r="C103" s="120"/>
      <c r="D103" s="120"/>
      <c r="E103" s="120"/>
      <c r="F103" s="120"/>
      <c r="G103" s="120"/>
      <c r="H103" s="120"/>
      <c r="I103" s="120"/>
      <c r="J103" s="120"/>
      <c r="K103" s="120"/>
      <c r="L103" s="119"/>
      <c r="M103" s="120"/>
      <c r="N103" s="120"/>
      <c r="O103" s="120"/>
      <c r="P103" s="120"/>
      <c r="Q103" s="120"/>
      <c r="R103" s="120"/>
      <c r="S103" s="120"/>
      <c r="T103" s="120"/>
      <c r="U103" s="120"/>
      <c r="V103" s="119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19"/>
      <c r="AG103" s="119"/>
    </row>
    <row r="104" spans="1:47">
      <c r="C104" s="105"/>
      <c r="D104" s="105"/>
      <c r="E104" s="105"/>
      <c r="F104" s="105"/>
      <c r="G104" s="105"/>
      <c r="H104" s="105"/>
    </row>
  </sheetData>
  <mergeCells count="1">
    <mergeCell ref="AK10:AL10"/>
  </mergeCells>
  <phoneticPr fontId="7"/>
  <hyperlinks>
    <hyperlink ref="I47" r:id="rId1" display="http://tvdg10.phy.bnl.gov/spcsup/HSi.gif" xr:uid="{00000000-0004-0000-0A00-000000000000}"/>
    <hyperlink ref="I48" r:id="rId2" display="http://tvdg10.phy.bnl.gov/spcsup/LiSi.gif" xr:uid="{00000000-0004-0000-0A00-000001000000}"/>
    <hyperlink ref="I49" r:id="rId3" display="http://tvdg10.phy.bnl.gov/spcsup/BSi.gif" xr:uid="{00000000-0004-0000-0A00-000002000000}"/>
    <hyperlink ref="I50" r:id="rId4" display="http://tvdg10.phy.bnl.gov/spcsup/CSi.gif" xr:uid="{00000000-0004-0000-0A00-000003000000}"/>
    <hyperlink ref="I51" r:id="rId5" display="http://tvdg10.phy.bnl.gov/spcsup/OSi.gif" xr:uid="{00000000-0004-0000-0A00-000004000000}"/>
    <hyperlink ref="I52" r:id="rId6" display="http://tvdg10.phy.bnl.gov/spcsup/FSi.gif" xr:uid="{00000000-0004-0000-0A00-000005000000}"/>
    <hyperlink ref="I53" r:id="rId7" display="http://tvdg10.phy.bnl.gov/spcsup/MgSi.gif" xr:uid="{00000000-0004-0000-0A00-000006000000}"/>
    <hyperlink ref="I54" r:id="rId8" display="http://tvdg10.phy.bnl.gov/spcsup/SiSi.gif" xr:uid="{00000000-0004-0000-0A00-000007000000}"/>
    <hyperlink ref="I55" r:id="rId9" display="http://tvdg10.phy.bnl.gov/spcsup/ClSi.gif" xr:uid="{00000000-0004-0000-0A00-000008000000}"/>
    <hyperlink ref="I56" r:id="rId10" display="http://tvdg10.phy.bnl.gov/spcsup/CaSi.gif" xr:uid="{00000000-0004-0000-0A00-000009000000}"/>
    <hyperlink ref="I57" r:id="rId11" display="http://tvdg10.phy.bnl.gov/spcsup/TiSi.gif" xr:uid="{00000000-0004-0000-0A00-00000A000000}"/>
    <hyperlink ref="I58" r:id="rId12" display="http://tvdg10.phy.bnl.gov/spcsup/CrSi.gif" xr:uid="{00000000-0004-0000-0A00-00000B000000}"/>
    <hyperlink ref="I59" r:id="rId13" display="http://tvdg10.phy.bnl.gov/spcsup/FeSi.gif" xr:uid="{00000000-0004-0000-0A00-00000C000000}"/>
    <hyperlink ref="I60" r:id="rId14" display="http://tvdg10.phy.bnl.gov/spcsup/NiSi.gif" xr:uid="{00000000-0004-0000-0A00-00000D000000}"/>
    <hyperlink ref="I61" r:id="rId15" display="http://tvdg10.phy.bnl.gov/spcsup/CuSi.gif" xr:uid="{00000000-0004-0000-0A00-00000E000000}"/>
    <hyperlink ref="I62" r:id="rId16" display="http://tvdg10.phy.bnl.gov/spcsup/GeSi.gif" xr:uid="{00000000-0004-0000-0A00-00000F000000}"/>
    <hyperlink ref="I63" r:id="rId17" display="http://tvdg10.phy.bnl.gov/spcsup/BrSi.gif" xr:uid="{00000000-0004-0000-0A00-000010000000}"/>
    <hyperlink ref="I64" r:id="rId18" display="http://tvdg10.phy.bnl.gov/spcsup/NbSi.gif" xr:uid="{00000000-0004-0000-0A00-000011000000}"/>
    <hyperlink ref="I65" r:id="rId19" display="http://tvdg10.phy.bnl.gov/spcsup/AgSi.gif" xr:uid="{00000000-0004-0000-0A00-000012000000}"/>
    <hyperlink ref="I66" r:id="rId20" display="http://tvdg10.phy.bnl.gov/spcsup/ISi.gif" xr:uid="{00000000-0004-0000-0A00-000013000000}"/>
    <hyperlink ref="I67" r:id="rId21" display="http://tvdg10.phy.bnl.gov/spcsup/AuSi.gif" xr:uid="{00000000-0004-0000-0A00-000014000000}"/>
  </hyperlinks>
  <pageMargins left="0.78700000000000003" right="0.78700000000000003" top="0.98399999999999999" bottom="0.98399999999999999" header="0.51200000000000001" footer="0.51200000000000001"/>
  <pageSetup paperSize="8" scale="55" orientation="portrait" horizontalDpi="300" verticalDpi="300" r:id="rId22"/>
  <headerFooter alignWithMargins="0"/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5" baseType="lpstr">
      <vt:lpstr>VerLog</vt:lpstr>
      <vt:lpstr>10.E_LET_R</vt:lpstr>
      <vt:lpstr>20.E_LET_R他施設</vt:lpstr>
      <vt:lpstr>11gLETt_R</vt:lpstr>
      <vt:lpstr>11gLETt_R &gt;Evac</vt:lpstr>
      <vt:lpstr>12gLETe_R</vt:lpstr>
      <vt:lpstr>12gLETe_R &gt;Evac</vt:lpstr>
      <vt:lpstr>13gLETen_R</vt:lpstr>
      <vt:lpstr>14gLETen_R Epos</vt:lpstr>
      <vt:lpstr>15gE_LETen</vt:lpstr>
      <vt:lpstr>16gE_Rng</vt:lpstr>
      <vt:lpstr>22gLETe_R 他施設</vt:lpstr>
      <vt:lpstr>BkTitle1</vt:lpstr>
      <vt:lpstr>BkTitle2</vt:lpstr>
      <vt:lpstr>'20.E_LET_R他施設'!Print_Area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ayoshida</dc:creator>
  <cp:lastModifiedBy>ayoshida</cp:lastModifiedBy>
  <cp:lastPrinted>2017-06-15T03:58:11Z</cp:lastPrinted>
  <dcterms:created xsi:type="dcterms:W3CDTF">2012-01-18T08:22:06Z</dcterms:created>
  <dcterms:modified xsi:type="dcterms:W3CDTF">2018-10-26T00:41:48Z</dcterms:modified>
</cp:coreProperties>
</file>